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505" windowHeight="8205" activeTab="0"/>
  </bookViews>
  <sheets>
    <sheet name="Лист1" sheetId="1" r:id="rId1"/>
  </sheets>
  <definedNames>
    <definedName name="_xlnm.Print_Area" localSheetId="0">'Лист1'!$A$1:$O$111</definedName>
  </definedNames>
  <calcPr fullCalcOnLoad="1"/>
</workbook>
</file>

<file path=xl/sharedStrings.xml><?xml version="1.0" encoding="utf-8"?>
<sst xmlns="http://schemas.openxmlformats.org/spreadsheetml/2006/main" count="186" uniqueCount="158">
  <si>
    <t>1.1. Доля учебных помещений, оснащенных в соответствии с требованиями федеральных государственных образовательных стандартов и (или) федеральными государственными  требованиями</t>
  </si>
  <si>
    <t>10 баллов</t>
  </si>
  <si>
    <t>Ni – количество учебных помещений, оснащенных в соответствии с требованиями федеральных государственных образовательных стандартов и (или) федеральными государственными  требованиями;</t>
  </si>
  <si>
    <t>N – общее количество учебных помещений в учреждении.</t>
  </si>
  <si>
    <t>P = 100  - 10  баллов;  P -  более либо равно 50, но менее 100 -  5 баллов; P - менее 50 - 0 баллов.</t>
  </si>
  <si>
    <t>1.2. Доля детей и молодежи, которым доступно образование в соответствии с современными стандартами от общего количества детей и молодежи.</t>
  </si>
  <si>
    <t xml:space="preserve"> 10 баллов</t>
  </si>
  <si>
    <t xml:space="preserve"> Ni - количество детей и молодежи, которым доступно образование в соответствии с современными стандартами.</t>
  </si>
  <si>
    <t>N – общее количество детей и молодежи.</t>
  </si>
  <si>
    <t>P = 100  - 10 баллов;  P - менее 100 – 0 баллов.</t>
  </si>
  <si>
    <t>Всего баллов по пункту 1.</t>
  </si>
  <si>
    <t>20 баллов</t>
  </si>
  <si>
    <t>2.Обеспечение финансово-экономических условий  для реализации образовательных программ в соответствии с требованиями ФГОС</t>
  </si>
  <si>
    <t>2.1. Исполнение учреждением муниципального задания на оказание муниципальных услуг (выполнение работ).</t>
  </si>
  <si>
    <t>5 баллов</t>
  </si>
  <si>
    <t>Р -менее 75  - 0 баллов;  Р - более либо равно 75, но менее 100 – 2 балла; Р= 100           -  5 баллов</t>
  </si>
  <si>
    <t>2.2. Наличие кредиторской задолженности (по расчетам с поставщиками и подрядчиками)</t>
  </si>
  <si>
    <t>Р = 100 х К / Е,   где</t>
  </si>
  <si>
    <t>К – объем кредиторской задолженности по состоянию на 1 число месяца, следующего за отчетным финансовым годом;</t>
  </si>
  <si>
    <t>Е – кассовое исполнение расходов в отчетный финансовый год</t>
  </si>
  <si>
    <t>2.3. Эффективность управления дебиторской задолженностью.</t>
  </si>
  <si>
    <t>Р = Dk – Dn ,   где</t>
  </si>
  <si>
    <t>Dk – дебиторская задолженность на конец отчетного финансового года;</t>
  </si>
  <si>
    <t>Dn – дебиторская задолженность на начало отчетного финансового года.</t>
  </si>
  <si>
    <t xml:space="preserve">Р - менее либо равно 0          - 5 баллов; Р более  0                       - 0 баллов; </t>
  </si>
  <si>
    <t>P = (Rf /Rp х100) – 100</t>
  </si>
  <si>
    <t>где Rp – плановые объемы доходов, предоставленные учреждением;</t>
  </si>
  <si>
    <t xml:space="preserve">Rf – фактическое поступление доходов в финансовом году  </t>
  </si>
  <si>
    <t>Всего баллов по разделу 2.</t>
  </si>
  <si>
    <t>3. Развитие и совершенствование кадрового потенциала</t>
  </si>
  <si>
    <t>3.6. Доля педагогических работников, аттестованных на высшую и первую квалификационные категории</t>
  </si>
  <si>
    <t>Ni – количество педагогических работников, аттестованных на высшую и первую квалификационные категории;</t>
  </si>
  <si>
    <t xml:space="preserve"> N - общее количество  педагогических  работников.</t>
  </si>
  <si>
    <t xml:space="preserve"> P - менее  80 -  0 баллов; P - более либо равно 80, но менее 90   -  5 баллов; P - более либо равно 90, но менее либо равно 100   -  10 баллов.</t>
  </si>
  <si>
    <t>3.8. Наличие победителей и призеров среди педагогических работников в конкурсах профессионального мастерства на муниципальном уровне</t>
  </si>
  <si>
    <t>Количество победителей и призеров среди педагогических работников в конкурсах профессионального мастерства на муниципальном уровне</t>
  </si>
  <si>
    <t>0,5 баллов за каждого победителя и призера среди педагогических работников в конкурсах профессионального мастерства на муниципальном уровне, но не более 10 баллов.</t>
  </si>
  <si>
    <t>Количество победителей и призеров среди педагогических работников в конкурсах профессионального мастерства на региональном и выше уровнях.</t>
  </si>
  <si>
    <t>Всего баллов по разделу 3.</t>
  </si>
  <si>
    <t>4. Результаты освоения образовательных программ</t>
  </si>
  <si>
    <t>4.1.Доля выпускников начальной школы, освоивших программу  начального общего образования на базовом уровне по результатам комплексной итоговой работы.</t>
  </si>
  <si>
    <t>Ni – количество выпускников начальной школы, освоивших программу  начального общего образования на базовом уровне по результатам комплексной итоговой работы;</t>
  </si>
  <si>
    <t>N – общее  количество выпускников начальной школы.</t>
  </si>
  <si>
    <t xml:space="preserve"> P  = 100 -  10 баллов; P - более либо равно 90, но менее либо равно 100  - 5 баллов; P - менее 90 - 0 баллов.</t>
  </si>
  <si>
    <t>4.2. Доля выпускников начальной школы, освоивших программу начального общего образования на повышенном уровне по результатам комплексной итоговой работы</t>
  </si>
  <si>
    <t>Ni – количество выпускников, освоивших программу  начального общего образования на повышенном уровне;</t>
  </si>
  <si>
    <t xml:space="preserve"> P  = 50 -  10 баллов; P - более либо равно 40, но менее 50  - 5 баллов; P - менее 40 - 0 баллов.</t>
  </si>
  <si>
    <t>4.3. Доля учащихся 2-11 классов, успешно освоивших программы обучения</t>
  </si>
  <si>
    <t>Ni – количество учащихся 2-11 классов, успешно освоивших программы обучения;</t>
  </si>
  <si>
    <t>N – общее  количество учащихся 2-11 классов.</t>
  </si>
  <si>
    <t xml:space="preserve"> P - менее 90 - 0 баллов, P - более либо равно 90, но менее 100 - 5 балов; P  = 100 -  10 баллов;</t>
  </si>
  <si>
    <t>4.4. Доля учащихся получивших оценки «4» и «5» по всем предметам всероссийских проверочных работ</t>
  </si>
  <si>
    <t>Ni – количество учащихся получивших оценки «4» и «5» по всем предметам всероссийских проверочных работ;</t>
  </si>
  <si>
    <t>N – общее количество учащихся, писавших всероссийские проверочные работы.</t>
  </si>
  <si>
    <t>P  = 100 -  10 баллов; P - более либо равно 95, но менее 100  - 5 баллов; P - менее 95 - 0 баллов.</t>
  </si>
  <si>
    <t>4.5. Степень удовлетворенности населения качеством предоставления образовательных услуг</t>
  </si>
  <si>
    <t>Ni – количество анкет с ответом населения удовлетворен качеством образовательных услуг;</t>
  </si>
  <si>
    <t>N – общее  количество анкет с ответами на вопрос о качестве образования.</t>
  </si>
  <si>
    <t xml:space="preserve"> P - более либо равно 65, но менее либо равно 100 -  5 баллов; P - более либо равно 55, но менее  65   -  2 балла; P - менее 55 - 0 баллов.</t>
  </si>
  <si>
    <t>Всего баллов по пункту 4</t>
  </si>
  <si>
    <t>5. Результаты итоговой аттестации различных уровней образования</t>
  </si>
  <si>
    <t>5. 1. Доля выпускников, успешно сдавших ЕГЭ как по основным предметам так и по предметам по выбору</t>
  </si>
  <si>
    <t>Ni – количество выпускников, успешно сдавших ЕГЭ как по основным предметам так и по предметам по выбору;</t>
  </si>
  <si>
    <t>N – общее  количество выпускников учреждения, сдававших ЕГЭ.</t>
  </si>
  <si>
    <t>P - менее либо равно 78, но менее либо равно 100 -  20 баллов; P - более либо равно 73, но менее  78  -  10 баллов; P - менее 73 - 0 баллов.</t>
  </si>
  <si>
    <t>5.3. Доля выпускников не сдавших единый государственный экзамен в общей численности выпускников учреждения</t>
  </si>
  <si>
    <t>5.4. Доля выпускников 9–х классов, получивших оценки «4» и «5»  по математике  по результатам государственной итоговой аттестации</t>
  </si>
  <si>
    <t>Ni – количество выпускников 9–х классов, получивших оценки «4» и «5»  по математике  по результатам государственной итоговой аттестации;</t>
  </si>
  <si>
    <t>N – общее количество выпускников 9–х классов, участвовавших в государственной итоговой аттестации.</t>
  </si>
  <si>
    <t>5.5. Доля выпускников 9–х классов, получивших оценки «4» и «5»  по русскому языку по результатам государственной итоговой аттестации</t>
  </si>
  <si>
    <t>Ni – количество выпускников 9–х классов, получивших оценки «4» и «5»  по русскому языку по результатам государственной итоговой аттестации;</t>
  </si>
  <si>
    <t>Всего баллов по разделу 5.</t>
  </si>
  <si>
    <t>6. Внеучебные показатели.</t>
  </si>
  <si>
    <t>6.1. Количество учащихся, состоящих на учете в ПДН и КДН и ЗП Хорольского района</t>
  </si>
  <si>
    <t>6.2. Доля учащихся «группы риска»,  охваченных дополнительным образованием</t>
  </si>
  <si>
    <t>Ni – количество учащихся «группы риска»,  охваченных дополнительным образованием;</t>
  </si>
  <si>
    <t>N – общее  количество учащихся «группы риска».</t>
  </si>
  <si>
    <t xml:space="preserve"> P  - менее 50 – 0 баллов; P - более либо равно 60, но менее  80 – 5 баллов; P - более либо равно 80, но менее либо равно 100 – 10 баллов. </t>
  </si>
  <si>
    <t>Ni – количество призовых мест муниципального этапа Всероссийской олимпиады школьников;</t>
  </si>
  <si>
    <t>N – количество участников муниципального этапа Всероссийской олимпиады школьников.</t>
  </si>
  <si>
    <t>P - более либо равно 15, но менее либо равно 100 -  10 баллов; P - более либо равно 10, но менее  15  -  7 баллов; P - более либо равно 5, но менее  10 - 4 балла; P - менее 5 - 0 баллов.</t>
  </si>
  <si>
    <t>6.4. Количество учащихся 8-11 классов, ставших победителями и призерами регионального и (или) заключительного этапов Всероссийской олимпиады школьников</t>
  </si>
  <si>
    <t>Количество победителей и призеров регионального и (или) заключительного этапов Всероссийской олимпиады школьников</t>
  </si>
  <si>
    <t>по 2 б за каждого победителя (призера) регионального этапа Всероссийской олимпиады школьников, но не более 20 баллов.</t>
  </si>
  <si>
    <t>6.5. Доля учащихся, ставших победителями и призерами муниципальных конкурсов научно-исследовательской и проектной направленности</t>
  </si>
  <si>
    <t>Ni – количество учащихся, ставших победителями и призерами муниципальных конкурсов научно-исследовательской и проектной направленности;</t>
  </si>
  <si>
    <t>N –  общее количество участников из данного учреждения.</t>
  </si>
  <si>
    <t xml:space="preserve">P - более либо равно 10 , но менее   50 -  5 баллов; P - более либо равно 50, но менее либо равно 100   -  10 баллов. </t>
  </si>
  <si>
    <t>Количество учащихся, ставших победителями и призерами региональных и выше конкурсов научно-исследовательской и проектной направленности</t>
  </si>
  <si>
    <t>По 3 балла за каждого учащегося, ставшего победителем и призером региональных и выше конкурсов научно-исследовательской и проектной направленности.</t>
  </si>
  <si>
    <t>6.7. Наличие учащихся, ставших победителями и призерами муниципальных, краевых, всероссийских творческих конкурсов</t>
  </si>
  <si>
    <t xml:space="preserve">Количество учащихся, ставших победителями (призерами) муниципальных, краевых, всероссийских творческих конкурсов, но не более 20 баллов </t>
  </si>
  <si>
    <t xml:space="preserve">0,5 баллов за каждого победителя (призера) муниципальных, краевых, всероссийских творческих конкурсов, но не более 20 баллов </t>
  </si>
  <si>
    <t>6.8. Наличие призеров и победителей муниципальных, краевых, всероссийских спортивных соревнований</t>
  </si>
  <si>
    <t>Количество победителей (призеров) муниципальных, краевых, всероссийских творческих конкурсов, но не более 15 баллов.</t>
  </si>
  <si>
    <t>15 баллов</t>
  </si>
  <si>
    <t>0,5 баллов за каждого победителя (призера) муниципальных, краевых, всероссийских творческих конкурсов, но не более 15 баллов.</t>
  </si>
  <si>
    <t>6.9. Наличие учащихся, получивших премии Главы района</t>
  </si>
  <si>
    <t>Количество учащихся, получивших премию Главы района</t>
  </si>
  <si>
    <t>1 балл за каждого учащегося, получившего премию Главы района, но не более 10 баллов.</t>
  </si>
  <si>
    <t>Всего баллов по пункту 6.1</t>
  </si>
  <si>
    <t>Всего баллов</t>
  </si>
  <si>
    <t>Р = 100 х Ni / N,   где
Р – % учебных помещений, оснащенных в соответствии с требованиями федеральных государственных образовательных стандартов и (или) федеральными государственными  требованиями;</t>
  </si>
  <si>
    <t>Р = 100 х Ni / N,   где
Р – % детей и молодежи, которым доступно образование в соответствии с современными стандартами;</t>
  </si>
  <si>
    <t>Р = 100 х Ni / N,   где
Р- % педагогических работников, аттестованных на высшую и первую квалификационные категории;</t>
  </si>
  <si>
    <t>Р = 100 х Ni / N,   где
Р – % выпускников начальной школы, освоивших программу  начального общего образования на базовом уровне по результатам комплексной итоговой работы;</t>
  </si>
  <si>
    <t>Р = 100 х Ni / N,   где
Р – % выпускников, освоивших программу  начального общего образования на повышенном уровне;</t>
  </si>
  <si>
    <t>Р = 100 х Ni / N,   где
Р – % учащихся 2-11 классов, успешно освоивших программы обучения;</t>
  </si>
  <si>
    <t>Р = 100 х Ni / N,   где
Р – % учащихся получивших оценки «4» и «5» по всем предметам всероссийских проверочных работ;</t>
  </si>
  <si>
    <t>Р = 100 х Ni / N,   где
Р – % удовлетворенности населения качеством предоставления образовательных услуг;</t>
  </si>
  <si>
    <t>Р = 100 х Ni / N,   где
Р – % выпускников, успешно сдавших ЕГЭ как по основным предметам так и по предметам по выбору;</t>
  </si>
  <si>
    <t> Р = 100 х Ni / N,   где
Р – % выпускников 9–х классов, получивших оценки «4» и «5»  по математике  по результатам государственной итоговой аттестации;</t>
  </si>
  <si>
    <t>Р = 100 х Ni / N,   где
Р – % выпускников 9–х классов, получивших оценки «4» и «5»  по русскому языку по результатам государственной итоговой аттестации;</t>
  </si>
  <si>
    <t>Р = 100 х Ni / N,   где
Р – % учащихся «группы риска»,  охваченных дополнительным образованием;</t>
  </si>
  <si>
    <t>Р = 100 х Ni / N,   где
Р – % призовых мест муниципального этапа Всероссийской олимпиады школьников;</t>
  </si>
  <si>
    <t>Р = 100 х Ni / N,   где
Р – % учащихся, ставших победителями и призерами муниципальных конкурсов научно-исследовательской и проектной направленности;</t>
  </si>
  <si>
    <t>Отсутствие учащихся, состоящих на учете в ПДН и КДН и ЗП Хорольского района - 10 баллов;
От 1 до 7 человек, состоящих на учете  в ПДН и КДН и ЗП Хорольского района -5 баллов;
От 7 и больше человек, состоящих на учете  в ПДН и КДН и ЗП Хорольского района - 0 баллов.</t>
  </si>
  <si>
    <t>1  балл за каждого победителя и призера среди педагогических работников в конкурсах профессионального мастерства на региональном и выше уровнях,</t>
  </si>
  <si>
    <t>Ni – количество выпускников учреждения не сдавших ЕГЭ;</t>
  </si>
  <si>
    <t>Р = 100 х Ni / N,   где
Р – % выпускников учреждения не сдавших ЕГЭ;</t>
  </si>
  <si>
    <t xml:space="preserve"> P - более либо равно 9 -  0 баллов;  P - менее 9   -10 баллов</t>
  </si>
  <si>
    <t>30 баллов</t>
  </si>
  <si>
    <t>45 баллов</t>
  </si>
  <si>
    <t>50 баллов</t>
  </si>
  <si>
    <t>125 баллов</t>
  </si>
  <si>
    <t>300 баллов</t>
  </si>
  <si>
    <t xml:space="preserve">МБОУ школа №1
 с.Хороль </t>
  </si>
  <si>
    <t>МБОУ СОШ пгт.Ярославский</t>
  </si>
  <si>
    <t>МКОУ школа №2 с.Хороль</t>
  </si>
  <si>
    <t>МКОУ школа №3 с.Хороль</t>
  </si>
  <si>
    <t>МКОУ средняя школа с.Прилуки</t>
  </si>
  <si>
    <t>МКОУ школа с. Сиваковка</t>
  </si>
  <si>
    <t>МКОУ СОШ с.Новодевица</t>
  </si>
  <si>
    <t>МКОУСОШ с.Лучки</t>
  </si>
  <si>
    <t>МКОУ школа с.Поповка</t>
  </si>
  <si>
    <t>МКОУ средняя школа с.Благодатное</t>
  </si>
  <si>
    <t>37.5</t>
  </si>
  <si>
    <t>Итого по муни ципальному району</t>
  </si>
  <si>
    <t>МКОУ школа с.Вознесенка</t>
  </si>
  <si>
    <t>Количество учащихся, состоящих на учете в ПДН и КДН и ЗП Хорольского района</t>
  </si>
  <si>
    <t>1.   Создание материально-технических и санитарно-гигиенических и безопасных условий для реализации образовательных программ в соответствии с требованиями ФГОС</t>
  </si>
  <si>
    <t>3.9. Наличие победителей и призеров среди педагогических работников в конкурсах профессионального мастерства на</t>
  </si>
  <si>
    <t xml:space="preserve"> региональном и выше уровнях</t>
  </si>
  <si>
    <t xml:space="preserve">  P - более 0, но менее либо равно 10 – 1 балл;  P - более 10, но менее либо равно 20 – 2 балла;  P - более 20, но менее либо равно 30 – 3 балла; P - более 30, но менее либо равно  40 – 4 балла; P - более 40, но менее либо равно  50 – 5 баллов;  P - более 50, но менее либо равно  60 – 6 баллов;  P -  более 60, но менее либо равно  70 – 7 баллов; P - более 70, но менее либо равно  80 – 8 баллов;  P - более 80, но менее либо равно  90 – 9 баллов;  P - более 90, но менее либо равно 100 – 10 баллов.</t>
  </si>
  <si>
    <t>Приложение №1</t>
  </si>
  <si>
    <t xml:space="preserve"> деятельности к плану доходов от приносящей доход деятельности.</t>
  </si>
  <si>
    <t>6.3. Доля учащихся 8-11 классов, ставших победителями и призерами муниципального этапа</t>
  </si>
  <si>
    <t xml:space="preserve"> Всероссийской олимпиады школьников</t>
  </si>
  <si>
    <t>исследовательской и проектной направленности</t>
  </si>
  <si>
    <t>6.6. Количество учащихся, ставших победителями и призерами региональных и выше конкурсов научно-</t>
  </si>
  <si>
    <t>Директор</t>
  </si>
  <si>
    <r>
      <t>Р =100* А</t>
    </r>
    <r>
      <rPr>
        <vertAlign val="subscript"/>
        <sz val="18"/>
        <color indexed="8"/>
        <rFont val="Times New Roman"/>
        <family val="1"/>
      </rPr>
      <t>i</t>
    </r>
    <r>
      <rPr>
        <sz val="18"/>
        <color indexed="8"/>
        <rFont val="Times New Roman"/>
        <family val="1"/>
      </rPr>
      <t>/A, где:
Р -% исполнения учреждением муниципального задания на оказание муниципальных услуг (выполнение работ)</t>
    </r>
  </si>
  <si>
    <r>
      <t>А</t>
    </r>
    <r>
      <rPr>
        <vertAlign val="subscript"/>
        <sz val="18"/>
        <color indexed="8"/>
        <rFont val="Times New Roman"/>
        <family val="1"/>
      </rPr>
      <t xml:space="preserve">i </t>
    </r>
    <r>
      <rPr>
        <sz val="18"/>
        <color indexed="8"/>
        <rFont val="Times New Roman"/>
        <family val="1"/>
      </rPr>
      <t xml:space="preserve">– количество исполненных в полном объеме показателей  муниципального задания; </t>
    </r>
  </si>
  <si>
    <r>
      <t>А</t>
    </r>
    <r>
      <rPr>
        <vertAlign val="subscript"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– общее количество  показателей  муниципального задания;</t>
    </r>
  </si>
  <si>
    <r>
      <t>P - менее либо равно 1%         - 10 баллов;     P - более 1%, но менее либо равно 2%         - 8 баллов;     P - более 2%, но менее либо равно 3%         - 6 баллов;    P - более 3%, но менее либо равно 4%         - 4 балла;  P - более 4%, но менее либо равно 5%          - 2 балла;  P  - более  5%           - 0 баллов.</t>
    </r>
    <r>
      <rPr>
        <sz val="18"/>
        <color indexed="8"/>
        <rFont val="Calibri"/>
        <family val="2"/>
      </rPr>
      <t xml:space="preserve">    </t>
    </r>
  </si>
  <si>
    <r>
      <t>2.4.</t>
    </r>
    <r>
      <rPr>
        <sz val="18"/>
        <color indexed="8"/>
        <rFont val="Calibri"/>
        <family val="2"/>
      </rPr>
      <t xml:space="preserve"> </t>
    </r>
    <r>
      <rPr>
        <sz val="18"/>
        <color indexed="8"/>
        <rFont val="Times New Roman"/>
        <family val="1"/>
      </rPr>
      <t>Отклонение фактического поступления доходов от иной приносящей доход</t>
    </r>
  </si>
  <si>
    <r>
      <t xml:space="preserve">При перевыполнении плана по доходам:
</t>
    </r>
    <r>
      <rPr>
        <sz val="18"/>
        <color indexed="8"/>
        <rFont val="Times New Roman"/>
        <family val="1"/>
      </rPr>
      <t xml:space="preserve">P - менее либо равно 5% - 10 баллов; P - более 5%, но менее 10%-  8 баллов; 10% &lt; =P - более  либо равно 10%, но менее 15% - 6 баллов; P - равно15% – 4 балла; P - более 15% - 2 балла;
</t>
    </r>
    <r>
      <rPr>
        <b/>
        <sz val="18"/>
        <color indexed="8"/>
        <rFont val="Times New Roman"/>
        <family val="1"/>
      </rPr>
      <t>При невыполнении плана по доходам:</t>
    </r>
    <r>
      <rPr>
        <sz val="18"/>
        <color indexed="8"/>
        <rFont val="Times New Roman"/>
        <family val="1"/>
      </rPr>
      <t xml:space="preserve">
P - менее либо равно 5% - 2 балла; P - более 5% - 0 баллов.</t>
    </r>
  </si>
  <si>
    <t>Показатели муниципальной системы оценки качества образования  Хорольском муниципальном районе 2016 - 2017 учебный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</si>
</sst>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Calibri"/>
      <family val="2"/>
    </font>
    <font>
      <b/>
      <sz val="18"/>
      <color rgb="FF000000"/>
      <name val="Times New Roman"/>
      <family val="1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43" fillId="34" borderId="10" xfId="0" applyFont="1" applyFill="1" applyBorder="1" applyAlignment="1">
      <alignment vertical="top" textRotation="90" wrapText="1"/>
    </xf>
    <xf numFmtId="0" fontId="43" fillId="33" borderId="11" xfId="0" applyFont="1" applyFill="1" applyBorder="1" applyAlignment="1">
      <alignment vertical="top" textRotation="90" wrapText="1"/>
    </xf>
    <xf numFmtId="0" fontId="43" fillId="33" borderId="12" xfId="0" applyFont="1" applyFill="1" applyBorder="1" applyAlignment="1">
      <alignment vertical="top" wrapText="1"/>
    </xf>
    <xf numFmtId="2" fontId="44" fillId="34" borderId="12" xfId="0" applyNumberFormat="1" applyFont="1" applyFill="1" applyBorder="1" applyAlignment="1">
      <alignment/>
    </xf>
    <xf numFmtId="0" fontId="44" fillId="34" borderId="12" xfId="0" applyFont="1" applyFill="1" applyBorder="1" applyAlignment="1">
      <alignment/>
    </xf>
    <xf numFmtId="2" fontId="44" fillId="34" borderId="13" xfId="0" applyNumberFormat="1" applyFont="1" applyFill="1" applyBorder="1" applyAlignment="1">
      <alignment/>
    </xf>
    <xf numFmtId="0" fontId="43" fillId="33" borderId="14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2" fontId="44" fillId="33" borderId="15" xfId="0" applyNumberFormat="1" applyFont="1" applyFill="1" applyBorder="1" applyAlignment="1">
      <alignment/>
    </xf>
    <xf numFmtId="2" fontId="44" fillId="34" borderId="14" xfId="0" applyNumberFormat="1" applyFont="1" applyFill="1" applyBorder="1" applyAlignment="1">
      <alignment/>
    </xf>
    <xf numFmtId="0" fontId="44" fillId="34" borderId="14" xfId="0" applyFont="1" applyFill="1" applyBorder="1" applyAlignment="1">
      <alignment/>
    </xf>
    <xf numFmtId="2" fontId="44" fillId="34" borderId="15" xfId="0" applyNumberFormat="1" applyFont="1" applyFill="1" applyBorder="1" applyAlignment="1">
      <alignment/>
    </xf>
    <xf numFmtId="0" fontId="43" fillId="33" borderId="14" xfId="0" applyFont="1" applyFill="1" applyBorder="1" applyAlignment="1">
      <alignment horizontal="justify" vertical="top" wrapText="1"/>
    </xf>
    <xf numFmtId="0" fontId="43" fillId="33" borderId="16" xfId="0" applyFont="1" applyFill="1" applyBorder="1" applyAlignment="1">
      <alignment vertical="top" wrapText="1"/>
    </xf>
    <xf numFmtId="0" fontId="44" fillId="33" borderId="16" xfId="0" applyFont="1" applyFill="1" applyBorder="1" applyAlignment="1">
      <alignment/>
    </xf>
    <xf numFmtId="2" fontId="44" fillId="33" borderId="17" xfId="0" applyNumberFormat="1" applyFont="1" applyFill="1" applyBorder="1" applyAlignment="1">
      <alignment/>
    </xf>
    <xf numFmtId="0" fontId="45" fillId="33" borderId="18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/>
    </xf>
    <xf numFmtId="2" fontId="47" fillId="34" borderId="11" xfId="0" applyNumberFormat="1" applyFont="1" applyFill="1" applyBorder="1" applyAlignment="1">
      <alignment/>
    </xf>
    <xf numFmtId="0" fontId="43" fillId="33" borderId="19" xfId="0" applyFont="1" applyFill="1" applyBorder="1" applyAlignment="1">
      <alignment vertical="top" wrapText="1"/>
    </xf>
    <xf numFmtId="2" fontId="44" fillId="34" borderId="19" xfId="0" applyNumberFormat="1" applyFont="1" applyFill="1" applyBorder="1" applyAlignment="1">
      <alignment/>
    </xf>
    <xf numFmtId="2" fontId="44" fillId="34" borderId="20" xfId="0" applyNumberFormat="1" applyFont="1" applyFill="1" applyBorder="1" applyAlignment="1">
      <alignment/>
    </xf>
    <xf numFmtId="1" fontId="44" fillId="33" borderId="15" xfId="0" applyNumberFormat="1" applyFont="1" applyFill="1" applyBorder="1" applyAlignment="1">
      <alignment/>
    </xf>
    <xf numFmtId="0" fontId="43" fillId="33" borderId="12" xfId="0" applyFont="1" applyFill="1" applyBorder="1" applyAlignment="1">
      <alignment horizontal="center" vertical="top" wrapText="1"/>
    </xf>
    <xf numFmtId="0" fontId="44" fillId="35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4" fillId="35" borderId="15" xfId="0" applyFont="1" applyFill="1" applyBorder="1" applyAlignment="1">
      <alignment/>
    </xf>
    <xf numFmtId="2" fontId="44" fillId="35" borderId="15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3" fillId="33" borderId="14" xfId="0" applyFont="1" applyFill="1" applyBorder="1" applyAlignment="1">
      <alignment horizontal="center" vertical="top" wrapText="1"/>
    </xf>
    <xf numFmtId="0" fontId="43" fillId="33" borderId="21" xfId="0" applyFont="1" applyFill="1" applyBorder="1" applyAlignment="1">
      <alignment horizontal="center" vertical="top" wrapText="1"/>
    </xf>
    <xf numFmtId="0" fontId="44" fillId="35" borderId="21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4" fillId="35" borderId="22" xfId="0" applyFont="1" applyFill="1" applyBorder="1" applyAlignment="1">
      <alignment/>
    </xf>
    <xf numFmtId="0" fontId="43" fillId="33" borderId="23" xfId="0" applyFont="1" applyFill="1" applyBorder="1" applyAlignment="1">
      <alignment vertical="top" wrapText="1"/>
    </xf>
    <xf numFmtId="0" fontId="43" fillId="33" borderId="24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4" fontId="44" fillId="34" borderId="15" xfId="0" applyNumberFormat="1" applyFont="1" applyFill="1" applyBorder="1" applyAlignment="1">
      <alignment/>
    </xf>
    <xf numFmtId="0" fontId="43" fillId="33" borderId="25" xfId="0" applyFont="1" applyFill="1" applyBorder="1" applyAlignment="1">
      <alignment vertical="top" wrapText="1"/>
    </xf>
    <xf numFmtId="0" fontId="43" fillId="33" borderId="21" xfId="0" applyFont="1" applyFill="1" applyBorder="1" applyAlignment="1">
      <alignment vertical="top" wrapText="1"/>
    </xf>
    <xf numFmtId="0" fontId="44" fillId="33" borderId="22" xfId="0" applyFont="1" applyFill="1" applyBorder="1" applyAlignment="1">
      <alignment/>
    </xf>
    <xf numFmtId="2" fontId="44" fillId="34" borderId="21" xfId="0" applyNumberFormat="1" applyFont="1" applyFill="1" applyBorder="1" applyAlignment="1">
      <alignment/>
    </xf>
    <xf numFmtId="0" fontId="44" fillId="34" borderId="21" xfId="0" applyFont="1" applyFill="1" applyBorder="1" applyAlignment="1">
      <alignment/>
    </xf>
    <xf numFmtId="2" fontId="44" fillId="34" borderId="22" xfId="0" applyNumberFormat="1" applyFont="1" applyFill="1" applyBorder="1" applyAlignment="1">
      <alignment/>
    </xf>
    <xf numFmtId="2" fontId="44" fillId="33" borderId="22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3" fillId="33" borderId="21" xfId="0" applyFont="1" applyFill="1" applyBorder="1" applyAlignment="1">
      <alignment horizontal="justify" vertical="top" wrapText="1"/>
    </xf>
    <xf numFmtId="0" fontId="43" fillId="33" borderId="26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horizontal="justify" vertical="top" wrapText="1"/>
    </xf>
    <xf numFmtId="0" fontId="44" fillId="33" borderId="12" xfId="0" applyFont="1" applyFill="1" applyBorder="1" applyAlignment="1">
      <alignment/>
    </xf>
    <xf numFmtId="2" fontId="44" fillId="33" borderId="13" xfId="0" applyNumberFormat="1" applyFont="1" applyFill="1" applyBorder="1" applyAlignment="1">
      <alignment/>
    </xf>
    <xf numFmtId="0" fontId="44" fillId="0" borderId="23" xfId="0" applyFont="1" applyBorder="1" applyAlignment="1">
      <alignment/>
    </xf>
    <xf numFmtId="0" fontId="43" fillId="33" borderId="16" xfId="0" applyFont="1" applyFill="1" applyBorder="1" applyAlignment="1">
      <alignment horizontal="justify" vertical="top" wrapText="1"/>
    </xf>
    <xf numFmtId="0" fontId="44" fillId="0" borderId="24" xfId="0" applyFont="1" applyBorder="1" applyAlignment="1">
      <alignment/>
    </xf>
    <xf numFmtId="0" fontId="45" fillId="33" borderId="18" xfId="0" applyFont="1" applyFill="1" applyBorder="1" applyAlignment="1">
      <alignment horizontal="center" vertical="top" wrapText="1"/>
    </xf>
    <xf numFmtId="0" fontId="43" fillId="33" borderId="27" xfId="0" applyFont="1" applyFill="1" applyBorder="1" applyAlignment="1">
      <alignment vertical="top" wrapText="1"/>
    </xf>
    <xf numFmtId="0" fontId="43" fillId="33" borderId="28" xfId="0" applyFont="1" applyFill="1" applyBorder="1" applyAlignment="1">
      <alignment vertical="top" wrapText="1"/>
    </xf>
    <xf numFmtId="2" fontId="44" fillId="34" borderId="19" xfId="0" applyNumberFormat="1" applyFont="1" applyFill="1" applyBorder="1" applyAlignment="1">
      <alignment horizontal="right"/>
    </xf>
    <xf numFmtId="0" fontId="43" fillId="33" borderId="29" xfId="0" applyFont="1" applyFill="1" applyBorder="1" applyAlignment="1">
      <alignment vertical="top" wrapText="1"/>
    </xf>
    <xf numFmtId="0" fontId="43" fillId="33" borderId="30" xfId="0" applyFont="1" applyFill="1" applyBorder="1" applyAlignment="1">
      <alignment vertical="top" wrapText="1"/>
    </xf>
    <xf numFmtId="2" fontId="47" fillId="34" borderId="10" xfId="0" applyNumberFormat="1" applyFont="1" applyFill="1" applyBorder="1" applyAlignment="1">
      <alignment/>
    </xf>
    <xf numFmtId="0" fontId="45" fillId="33" borderId="23" xfId="0" applyFont="1" applyFill="1" applyBorder="1" applyAlignment="1">
      <alignment horizontal="justify" vertical="top" wrapText="1"/>
    </xf>
    <xf numFmtId="0" fontId="45" fillId="33" borderId="24" xfId="0" applyFont="1" applyFill="1" applyBorder="1" applyAlignment="1">
      <alignment horizontal="center" vertical="top" wrapText="1"/>
    </xf>
    <xf numFmtId="0" fontId="45" fillId="33" borderId="24" xfId="0" applyFont="1" applyFill="1" applyBorder="1" applyAlignment="1">
      <alignment vertical="top" wrapText="1"/>
    </xf>
    <xf numFmtId="0" fontId="47" fillId="34" borderId="24" xfId="0" applyFont="1" applyFill="1" applyBorder="1" applyAlignment="1">
      <alignment/>
    </xf>
    <xf numFmtId="2" fontId="47" fillId="34" borderId="24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3" fillId="33" borderId="30" xfId="0" applyFont="1" applyFill="1" applyBorder="1" applyAlignment="1">
      <alignment horizontal="center" vertical="top" wrapText="1"/>
    </xf>
    <xf numFmtId="0" fontId="43" fillId="33" borderId="27" xfId="0" applyFont="1" applyFill="1" applyBorder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28" xfId="0" applyFont="1" applyFill="1" applyBorder="1" applyAlignment="1">
      <alignment horizontal="center" vertical="top" wrapText="1"/>
    </xf>
    <xf numFmtId="0" fontId="43" fillId="33" borderId="24" xfId="0" applyFont="1" applyFill="1" applyBorder="1" applyAlignment="1">
      <alignment horizontal="center" vertical="top" wrapText="1"/>
    </xf>
    <xf numFmtId="0" fontId="43" fillId="33" borderId="31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3" fillId="33" borderId="19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vertical="top" wrapText="1"/>
    </xf>
    <xf numFmtId="0" fontId="43" fillId="33" borderId="26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9" fillId="33" borderId="32" xfId="0" applyFont="1" applyFill="1" applyBorder="1" applyAlignment="1">
      <alignment horizontal="center" vertical="top" wrapText="1"/>
    </xf>
    <xf numFmtId="0" fontId="49" fillId="33" borderId="33" xfId="0" applyFont="1" applyFill="1" applyBorder="1" applyAlignment="1">
      <alignment horizontal="center" vertical="top" wrapText="1"/>
    </xf>
    <xf numFmtId="0" fontId="49" fillId="33" borderId="34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35" xfId="0" applyFont="1" applyFill="1" applyBorder="1" applyAlignment="1">
      <alignment horizontal="center"/>
    </xf>
    <xf numFmtId="0" fontId="43" fillId="33" borderId="30" xfId="0" applyFont="1" applyFill="1" applyBorder="1" applyAlignment="1">
      <alignment vertical="top" wrapText="1"/>
    </xf>
    <xf numFmtId="0" fontId="43" fillId="33" borderId="29" xfId="0" applyFont="1" applyFill="1" applyBorder="1" applyAlignment="1">
      <alignment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3" fillId="33" borderId="26" xfId="0" applyFont="1" applyFill="1" applyBorder="1" applyAlignment="1">
      <alignment horizontal="justify" vertical="top" wrapText="1"/>
    </xf>
    <xf numFmtId="0" fontId="43" fillId="33" borderId="31" xfId="0" applyFont="1" applyFill="1" applyBorder="1" applyAlignment="1">
      <alignment horizontal="justify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5" fillId="33" borderId="31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 vertical="top" wrapText="1"/>
    </xf>
    <xf numFmtId="0" fontId="43" fillId="33" borderId="29" xfId="0" applyFont="1" applyFill="1" applyBorder="1" applyAlignment="1">
      <alignment horizontal="center" vertical="top" wrapText="1"/>
    </xf>
    <xf numFmtId="0" fontId="43" fillId="33" borderId="37" xfId="0" applyFont="1" applyFill="1" applyBorder="1" applyAlignment="1">
      <alignment horizontal="center" vertical="top" wrapText="1"/>
    </xf>
    <xf numFmtId="0" fontId="43" fillId="33" borderId="29" xfId="0" applyFont="1" applyFill="1" applyBorder="1" applyAlignment="1">
      <alignment horizontal="justify" vertical="top" wrapText="1"/>
    </xf>
    <xf numFmtId="0" fontId="43" fillId="33" borderId="25" xfId="0" applyFont="1" applyFill="1" applyBorder="1" applyAlignment="1">
      <alignment vertical="top" wrapText="1"/>
    </xf>
    <xf numFmtId="0" fontId="43" fillId="33" borderId="21" xfId="0" applyFont="1" applyFill="1" applyBorder="1" applyAlignment="1">
      <alignment vertical="top" wrapText="1"/>
    </xf>
    <xf numFmtId="0" fontId="43" fillId="33" borderId="25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view="pageBreakPreview" zoomScale="50" zoomScaleNormal="65" zoomScaleSheetLayoutView="5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5"/>
  <cols>
    <col min="1" max="1" width="25.57421875" style="1" customWidth="1"/>
    <col min="2" max="2" width="30.421875" style="1" customWidth="1"/>
    <col min="3" max="3" width="10.8515625" style="1" customWidth="1"/>
    <col min="4" max="4" width="21.8515625" style="1" customWidth="1"/>
    <col min="5" max="5" width="17.140625" style="1" customWidth="1"/>
    <col min="6" max="6" width="15.8515625" style="1" customWidth="1"/>
    <col min="7" max="8" width="18.00390625" style="1" customWidth="1"/>
    <col min="9" max="9" width="15.00390625" style="1" customWidth="1"/>
    <col min="10" max="10" width="14.57421875" style="1" customWidth="1"/>
    <col min="11" max="11" width="16.140625" style="1" customWidth="1"/>
    <col min="12" max="12" width="17.421875" style="1" customWidth="1"/>
    <col min="13" max="13" width="16.57421875" style="1" customWidth="1"/>
    <col min="14" max="14" width="15.140625" style="1" customWidth="1"/>
    <col min="15" max="15" width="30.140625" style="1" customWidth="1"/>
    <col min="16" max="16384" width="9.140625" style="1" customWidth="1"/>
  </cols>
  <sheetData>
    <row r="1" ht="17.25" thickBot="1">
      <c r="N1" s="2" t="s">
        <v>144</v>
      </c>
    </row>
    <row r="2" spans="1:15" ht="37.5" customHeight="1" thickBot="1">
      <c r="A2" s="91" t="s">
        <v>157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ht="90" customHeight="1" thickBot="1">
      <c r="A3" s="94"/>
      <c r="B3" s="95"/>
      <c r="C3" s="95"/>
      <c r="D3" s="3" t="s">
        <v>126</v>
      </c>
      <c r="E3" s="3" t="s">
        <v>127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 t="s">
        <v>135</v>
      </c>
      <c r="L3" s="3" t="s">
        <v>128</v>
      </c>
      <c r="M3" s="3" t="s">
        <v>134</v>
      </c>
      <c r="N3" s="3" t="s">
        <v>138</v>
      </c>
      <c r="O3" s="4" t="s">
        <v>137</v>
      </c>
    </row>
    <row r="4" spans="1:15" ht="23.25" customHeight="1" thickBot="1">
      <c r="A4" s="94" t="s">
        <v>140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47.75" customHeight="1">
      <c r="A5" s="89" t="s">
        <v>0</v>
      </c>
      <c r="B5" s="5" t="s">
        <v>102</v>
      </c>
      <c r="C5" s="90" t="s">
        <v>1</v>
      </c>
      <c r="D5" s="6">
        <f aca="true" t="shared" si="0" ref="D5:O5">100*D6/D7</f>
        <v>100</v>
      </c>
      <c r="E5" s="6">
        <f t="shared" si="0"/>
        <v>100</v>
      </c>
      <c r="F5" s="6">
        <f t="shared" si="0"/>
        <v>82.3529411764706</v>
      </c>
      <c r="G5" s="6">
        <f t="shared" si="0"/>
        <v>83.33333333333333</v>
      </c>
      <c r="H5" s="6">
        <f t="shared" si="0"/>
        <v>85.71428571428571</v>
      </c>
      <c r="I5" s="6">
        <f t="shared" si="0"/>
        <v>100</v>
      </c>
      <c r="J5" s="6">
        <f t="shared" si="0"/>
        <v>83.33333333333333</v>
      </c>
      <c r="K5" s="6">
        <f t="shared" si="0"/>
        <v>100</v>
      </c>
      <c r="L5" s="6">
        <f t="shared" si="0"/>
        <v>100</v>
      </c>
      <c r="M5" s="6">
        <f t="shared" si="0"/>
        <v>100</v>
      </c>
      <c r="N5" s="7">
        <f>100*N6/N7</f>
        <v>80</v>
      </c>
      <c r="O5" s="8">
        <f t="shared" si="0"/>
        <v>94.55445544554455</v>
      </c>
    </row>
    <row r="6" spans="1:15" ht="143.25" customHeight="1">
      <c r="A6" s="83"/>
      <c r="B6" s="9" t="s">
        <v>2</v>
      </c>
      <c r="C6" s="88"/>
      <c r="D6" s="10">
        <v>39</v>
      </c>
      <c r="E6" s="10">
        <v>44</v>
      </c>
      <c r="F6" s="10">
        <v>14</v>
      </c>
      <c r="G6" s="10">
        <v>10</v>
      </c>
      <c r="H6" s="10">
        <v>12</v>
      </c>
      <c r="I6" s="10">
        <v>11</v>
      </c>
      <c r="J6" s="10">
        <v>10</v>
      </c>
      <c r="K6" s="10">
        <v>15</v>
      </c>
      <c r="L6" s="10">
        <v>18</v>
      </c>
      <c r="M6" s="10">
        <v>10</v>
      </c>
      <c r="N6" s="10">
        <v>8</v>
      </c>
      <c r="O6" s="11">
        <f>SUM(D6:N6)</f>
        <v>191</v>
      </c>
    </row>
    <row r="7" spans="1:15" ht="54" customHeight="1">
      <c r="A7" s="83"/>
      <c r="B7" s="9" t="s">
        <v>3</v>
      </c>
      <c r="C7" s="88"/>
      <c r="D7" s="10">
        <v>39</v>
      </c>
      <c r="E7" s="10">
        <v>44</v>
      </c>
      <c r="F7" s="10">
        <v>17</v>
      </c>
      <c r="G7" s="10">
        <v>12</v>
      </c>
      <c r="H7" s="10">
        <v>14</v>
      </c>
      <c r="I7" s="10">
        <v>11</v>
      </c>
      <c r="J7" s="10">
        <v>12</v>
      </c>
      <c r="K7" s="10">
        <v>15</v>
      </c>
      <c r="L7" s="10">
        <v>18</v>
      </c>
      <c r="M7" s="10">
        <v>10</v>
      </c>
      <c r="N7" s="10">
        <v>10</v>
      </c>
      <c r="O7" s="11">
        <f>SUM(D7:N7)</f>
        <v>202</v>
      </c>
    </row>
    <row r="8" spans="1:15" ht="64.5" customHeight="1">
      <c r="A8" s="83"/>
      <c r="B8" s="9" t="s">
        <v>4</v>
      </c>
      <c r="C8" s="88"/>
      <c r="D8" s="10">
        <v>10</v>
      </c>
      <c r="E8" s="10">
        <v>10</v>
      </c>
      <c r="F8" s="10">
        <v>5</v>
      </c>
      <c r="G8" s="10">
        <v>5</v>
      </c>
      <c r="H8" s="10">
        <v>5</v>
      </c>
      <c r="I8" s="10">
        <v>10</v>
      </c>
      <c r="J8" s="10">
        <v>5</v>
      </c>
      <c r="K8" s="10">
        <v>10</v>
      </c>
      <c r="L8" s="10">
        <v>10</v>
      </c>
      <c r="M8" s="10">
        <v>10</v>
      </c>
      <c r="N8" s="10">
        <v>5</v>
      </c>
      <c r="O8" s="12">
        <f>SUM(D8:N8)/11</f>
        <v>7.7272727272727275</v>
      </c>
    </row>
    <row r="9" spans="1:15" ht="86.25" customHeight="1">
      <c r="A9" s="83" t="s">
        <v>5</v>
      </c>
      <c r="B9" s="9" t="s">
        <v>103</v>
      </c>
      <c r="C9" s="84" t="s">
        <v>6</v>
      </c>
      <c r="D9" s="13">
        <f aca="true" t="shared" si="1" ref="D9:K9">100*D10/D11</f>
        <v>100</v>
      </c>
      <c r="E9" s="13">
        <f t="shared" si="1"/>
        <v>100</v>
      </c>
      <c r="F9" s="13">
        <f t="shared" si="1"/>
        <v>100</v>
      </c>
      <c r="G9" s="13">
        <f t="shared" si="1"/>
        <v>100</v>
      </c>
      <c r="H9" s="13">
        <f t="shared" si="1"/>
        <v>100</v>
      </c>
      <c r="I9" s="13">
        <f t="shared" si="1"/>
        <v>100</v>
      </c>
      <c r="J9" s="13">
        <f t="shared" si="1"/>
        <v>100</v>
      </c>
      <c r="K9" s="13">
        <f t="shared" si="1"/>
        <v>100</v>
      </c>
      <c r="L9" s="13">
        <f>100*L10/L11</f>
        <v>100</v>
      </c>
      <c r="M9" s="13">
        <f>100*M10/M11</f>
        <v>100</v>
      </c>
      <c r="N9" s="14">
        <f>100*N10/N11</f>
        <v>100</v>
      </c>
      <c r="O9" s="15">
        <f>100*O10/O11</f>
        <v>100</v>
      </c>
    </row>
    <row r="10" spans="1:15" ht="84.75" customHeight="1">
      <c r="A10" s="83"/>
      <c r="B10" s="9" t="s">
        <v>7</v>
      </c>
      <c r="C10" s="84"/>
      <c r="D10" s="10">
        <v>813</v>
      </c>
      <c r="E10" s="10">
        <v>1000</v>
      </c>
      <c r="F10" s="10">
        <v>252</v>
      </c>
      <c r="G10" s="10">
        <v>26</v>
      </c>
      <c r="H10" s="10">
        <v>113</v>
      </c>
      <c r="I10" s="10">
        <v>128</v>
      </c>
      <c r="J10" s="10">
        <v>78</v>
      </c>
      <c r="K10" s="10">
        <v>72</v>
      </c>
      <c r="L10" s="10">
        <v>264</v>
      </c>
      <c r="M10" s="10">
        <v>100</v>
      </c>
      <c r="N10" s="10">
        <v>77</v>
      </c>
      <c r="O10" s="11">
        <f>SUM(D10:N10)</f>
        <v>2923</v>
      </c>
    </row>
    <row r="11" spans="1:15" ht="32.25" customHeight="1">
      <c r="A11" s="83"/>
      <c r="B11" s="16" t="s">
        <v>8</v>
      </c>
      <c r="C11" s="84"/>
      <c r="D11" s="10">
        <v>813</v>
      </c>
      <c r="E11" s="10">
        <v>1000</v>
      </c>
      <c r="F11" s="10">
        <v>252</v>
      </c>
      <c r="G11" s="10">
        <v>26</v>
      </c>
      <c r="H11" s="10">
        <v>113</v>
      </c>
      <c r="I11" s="10">
        <v>128</v>
      </c>
      <c r="J11" s="10">
        <v>78</v>
      </c>
      <c r="K11" s="10">
        <v>72</v>
      </c>
      <c r="L11" s="10">
        <v>264</v>
      </c>
      <c r="M11" s="10">
        <v>100</v>
      </c>
      <c r="N11" s="10">
        <v>77</v>
      </c>
      <c r="O11" s="11">
        <f>SUM(D11:N11)</f>
        <v>2923</v>
      </c>
    </row>
    <row r="12" spans="1:15" ht="33.75" customHeight="1" thickBot="1">
      <c r="A12" s="100"/>
      <c r="B12" s="17" t="s">
        <v>9</v>
      </c>
      <c r="C12" s="80"/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  <c r="J12" s="18">
        <v>10</v>
      </c>
      <c r="K12" s="18">
        <v>10</v>
      </c>
      <c r="L12" s="18">
        <v>10</v>
      </c>
      <c r="M12" s="18">
        <v>10</v>
      </c>
      <c r="N12" s="18">
        <v>10</v>
      </c>
      <c r="O12" s="19">
        <f>SUM(D12:N12)/11</f>
        <v>10</v>
      </c>
    </row>
    <row r="13" spans="1:15" ht="42.75" customHeight="1" thickBot="1">
      <c r="A13" s="20" t="s">
        <v>10</v>
      </c>
      <c r="B13" s="21"/>
      <c r="C13" s="22" t="s">
        <v>11</v>
      </c>
      <c r="D13" s="23">
        <f>D12+D8</f>
        <v>20</v>
      </c>
      <c r="E13" s="23">
        <f>E12+E8</f>
        <v>20</v>
      </c>
      <c r="F13" s="23">
        <v>15</v>
      </c>
      <c r="G13" s="23">
        <f aca="true" t="shared" si="2" ref="G13:M13">G12+G8</f>
        <v>15</v>
      </c>
      <c r="H13" s="23">
        <f t="shared" si="2"/>
        <v>15</v>
      </c>
      <c r="I13" s="23">
        <f t="shared" si="2"/>
        <v>20</v>
      </c>
      <c r="J13" s="23">
        <f t="shared" si="2"/>
        <v>15</v>
      </c>
      <c r="K13" s="23">
        <f t="shared" si="2"/>
        <v>20</v>
      </c>
      <c r="L13" s="23">
        <f t="shared" si="2"/>
        <v>20</v>
      </c>
      <c r="M13" s="23">
        <f t="shared" si="2"/>
        <v>20</v>
      </c>
      <c r="N13" s="23">
        <f>N12+N8</f>
        <v>15</v>
      </c>
      <c r="O13" s="24">
        <f>O12+O8</f>
        <v>17.727272727272727</v>
      </c>
    </row>
    <row r="14" spans="1:15" ht="26.25" customHeight="1" thickBot="1">
      <c r="A14" s="94" t="s">
        <v>12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5" ht="103.5" customHeight="1">
      <c r="A15" s="101" t="s">
        <v>13</v>
      </c>
      <c r="B15" s="25" t="s">
        <v>151</v>
      </c>
      <c r="C15" s="102" t="s">
        <v>14</v>
      </c>
      <c r="D15" s="26">
        <f aca="true" t="shared" si="3" ref="D15:O15">100*D16/D17</f>
        <v>92.85714285714286</v>
      </c>
      <c r="E15" s="26">
        <f t="shared" si="3"/>
        <v>70.58823529411765</v>
      </c>
      <c r="F15" s="26">
        <f t="shared" si="3"/>
        <v>81.81818181818181</v>
      </c>
      <c r="G15" s="26">
        <f t="shared" si="3"/>
        <v>75</v>
      </c>
      <c r="H15" s="26">
        <f t="shared" si="3"/>
        <v>37.5</v>
      </c>
      <c r="I15" s="26">
        <f t="shared" si="3"/>
        <v>78.57142857142857</v>
      </c>
      <c r="J15" s="26">
        <f t="shared" si="3"/>
        <v>66.66666666666667</v>
      </c>
      <c r="K15" s="26">
        <f t="shared" si="3"/>
        <v>62.5</v>
      </c>
      <c r="L15" s="26">
        <f t="shared" si="3"/>
        <v>81.81818181818181</v>
      </c>
      <c r="M15" s="26">
        <f t="shared" si="3"/>
        <v>71.42857142857143</v>
      </c>
      <c r="N15" s="26">
        <f t="shared" si="3"/>
        <v>80</v>
      </c>
      <c r="O15" s="27">
        <f t="shared" si="3"/>
        <v>74.56140350877193</v>
      </c>
    </row>
    <row r="16" spans="1:15" ht="51.75" customHeight="1">
      <c r="A16" s="83"/>
      <c r="B16" s="9" t="s">
        <v>152</v>
      </c>
      <c r="C16" s="84"/>
      <c r="D16" s="10">
        <v>13</v>
      </c>
      <c r="E16" s="10">
        <v>12</v>
      </c>
      <c r="F16" s="10">
        <v>9</v>
      </c>
      <c r="G16" s="10">
        <v>6</v>
      </c>
      <c r="H16" s="10">
        <v>3</v>
      </c>
      <c r="I16" s="10">
        <v>11</v>
      </c>
      <c r="J16" s="10">
        <v>4</v>
      </c>
      <c r="K16" s="10">
        <v>5</v>
      </c>
      <c r="L16" s="10">
        <v>9</v>
      </c>
      <c r="M16" s="10">
        <v>5</v>
      </c>
      <c r="N16" s="10">
        <v>8</v>
      </c>
      <c r="O16" s="28">
        <f>SUM(D16:N16)/11</f>
        <v>7.7272727272727275</v>
      </c>
    </row>
    <row r="17" spans="1:15" ht="50.25" customHeight="1">
      <c r="A17" s="83"/>
      <c r="B17" s="9" t="s">
        <v>153</v>
      </c>
      <c r="C17" s="84"/>
      <c r="D17" s="10">
        <v>14</v>
      </c>
      <c r="E17" s="10">
        <v>17</v>
      </c>
      <c r="F17" s="10">
        <v>11</v>
      </c>
      <c r="G17" s="10">
        <v>8</v>
      </c>
      <c r="H17" s="10">
        <v>8</v>
      </c>
      <c r="I17" s="10">
        <v>14</v>
      </c>
      <c r="J17" s="10">
        <v>6</v>
      </c>
      <c r="K17" s="10">
        <v>8</v>
      </c>
      <c r="L17" s="10">
        <v>11</v>
      </c>
      <c r="M17" s="10">
        <v>7</v>
      </c>
      <c r="N17" s="10">
        <v>10</v>
      </c>
      <c r="O17" s="28">
        <f>SUM(D17:N17)/11</f>
        <v>10.363636363636363</v>
      </c>
    </row>
    <row r="18" spans="1:15" ht="66" customHeight="1" thickBot="1">
      <c r="A18" s="100"/>
      <c r="B18" s="17" t="s">
        <v>15</v>
      </c>
      <c r="C18" s="80"/>
      <c r="D18" s="18">
        <v>2</v>
      </c>
      <c r="E18" s="18">
        <v>0</v>
      </c>
      <c r="F18" s="18">
        <v>2</v>
      </c>
      <c r="G18" s="18">
        <v>2</v>
      </c>
      <c r="H18" s="18">
        <v>0</v>
      </c>
      <c r="I18" s="18">
        <v>2</v>
      </c>
      <c r="J18" s="18">
        <v>0</v>
      </c>
      <c r="K18" s="18">
        <v>0</v>
      </c>
      <c r="L18" s="18">
        <v>2</v>
      </c>
      <c r="M18" s="18">
        <v>0</v>
      </c>
      <c r="N18" s="18">
        <v>2</v>
      </c>
      <c r="O18" s="19">
        <f>SUM(D18:N18)/11</f>
        <v>1.0909090909090908</v>
      </c>
    </row>
    <row r="19" spans="1:15" ht="21" customHeight="1">
      <c r="A19" s="103" t="s">
        <v>16</v>
      </c>
      <c r="B19" s="29" t="s">
        <v>17</v>
      </c>
      <c r="C19" s="105" t="s">
        <v>1</v>
      </c>
      <c r="D19" s="6">
        <f aca="true" t="shared" si="4" ref="D19:J19">100*D20/D21</f>
        <v>0</v>
      </c>
      <c r="E19" s="6">
        <f t="shared" si="4"/>
        <v>0</v>
      </c>
      <c r="F19" s="6">
        <f t="shared" si="4"/>
        <v>0.967080114454651</v>
      </c>
      <c r="G19" s="6">
        <f t="shared" si="4"/>
        <v>1.6223458205233339</v>
      </c>
      <c r="H19" s="6">
        <f t="shared" si="4"/>
        <v>1.7954090123325548</v>
      </c>
      <c r="I19" s="6">
        <f t="shared" si="4"/>
        <v>1.6822215660836362</v>
      </c>
      <c r="J19" s="6">
        <f t="shared" si="4"/>
        <v>2.637985586925786</v>
      </c>
      <c r="K19" s="6">
        <f>100*K20/K21</f>
        <v>2.35385881181101</v>
      </c>
      <c r="L19" s="6">
        <f>100*L20/L21</f>
        <v>0</v>
      </c>
      <c r="M19" s="6">
        <f>100*M20/M21</f>
        <v>3.0476623100785494</v>
      </c>
      <c r="N19" s="7">
        <f>100*N20/N21</f>
        <v>4.354131665570123</v>
      </c>
      <c r="O19" s="8">
        <f>100*O20/O21</f>
        <v>0.919580124691424</v>
      </c>
    </row>
    <row r="20" spans="1:15" ht="80.25" customHeight="1">
      <c r="A20" s="104"/>
      <c r="B20" s="9" t="s">
        <v>18</v>
      </c>
      <c r="C20" s="84"/>
      <c r="D20" s="10">
        <v>0</v>
      </c>
      <c r="E20" s="10">
        <v>0</v>
      </c>
      <c r="F20" s="30">
        <v>225340.4</v>
      </c>
      <c r="G20" s="30">
        <v>183017.65</v>
      </c>
      <c r="H20" s="31">
        <v>227270.46</v>
      </c>
      <c r="I20" s="30">
        <v>240277.84</v>
      </c>
      <c r="J20" s="30">
        <v>318857.22</v>
      </c>
      <c r="K20" s="30">
        <v>343000.84</v>
      </c>
      <c r="L20" s="30">
        <v>0</v>
      </c>
      <c r="M20" s="30">
        <v>330650.18</v>
      </c>
      <c r="N20" s="30">
        <v>431337.87</v>
      </c>
      <c r="O20" s="32">
        <f>SUM(D20:N20)</f>
        <v>2299752.46</v>
      </c>
    </row>
    <row r="21" spans="1:15" ht="54.75" customHeight="1">
      <c r="A21" s="104"/>
      <c r="B21" s="9" t="s">
        <v>19</v>
      </c>
      <c r="C21" s="84"/>
      <c r="D21" s="10">
        <v>57456065</v>
      </c>
      <c r="E21" s="10">
        <v>61822624.69</v>
      </c>
      <c r="F21" s="30">
        <v>23301109.87</v>
      </c>
      <c r="G21" s="30">
        <v>11281050.42</v>
      </c>
      <c r="H21" s="31">
        <v>12658422.59</v>
      </c>
      <c r="I21" s="30">
        <v>14283364.62</v>
      </c>
      <c r="J21" s="30">
        <v>12087147.92</v>
      </c>
      <c r="K21" s="30">
        <v>14571852.75</v>
      </c>
      <c r="L21" s="30">
        <v>21869883.04</v>
      </c>
      <c r="M21" s="30">
        <v>10849305.02</v>
      </c>
      <c r="N21" s="30">
        <v>9906403.92</v>
      </c>
      <c r="O21" s="33">
        <f>SUM(D21:N21)</f>
        <v>250087229.83999997</v>
      </c>
    </row>
    <row r="22" spans="1:15" ht="180.75" customHeight="1">
      <c r="A22" s="104"/>
      <c r="B22" s="9" t="s">
        <v>154</v>
      </c>
      <c r="C22" s="84"/>
      <c r="D22" s="10">
        <v>10</v>
      </c>
      <c r="E22" s="10">
        <v>10</v>
      </c>
      <c r="F22" s="10">
        <v>10</v>
      </c>
      <c r="G22" s="10">
        <v>8</v>
      </c>
      <c r="H22" s="34">
        <v>8</v>
      </c>
      <c r="I22" s="10">
        <v>8</v>
      </c>
      <c r="J22" s="10">
        <v>6</v>
      </c>
      <c r="K22" s="10">
        <v>6</v>
      </c>
      <c r="L22" s="10">
        <v>10</v>
      </c>
      <c r="M22" s="10">
        <v>4</v>
      </c>
      <c r="N22" s="10">
        <v>2</v>
      </c>
      <c r="O22" s="12">
        <f>SUM(D22:N22)/11</f>
        <v>7.454545454545454</v>
      </c>
    </row>
    <row r="23" spans="1:15" ht="17.25" customHeight="1">
      <c r="A23" s="104" t="s">
        <v>20</v>
      </c>
      <c r="B23" s="9" t="s">
        <v>21</v>
      </c>
      <c r="C23" s="84" t="s">
        <v>14</v>
      </c>
      <c r="D23" s="13">
        <f aca="true" t="shared" si="5" ref="D23:O23">D24-D25</f>
        <v>0</v>
      </c>
      <c r="E23" s="13">
        <f t="shared" si="5"/>
        <v>0</v>
      </c>
      <c r="F23" s="13">
        <f t="shared" si="5"/>
        <v>-41473.21000000001</v>
      </c>
      <c r="G23" s="13">
        <f t="shared" si="5"/>
        <v>8488.45</v>
      </c>
      <c r="H23" s="13">
        <f t="shared" si="5"/>
        <v>-4006.5099999999998</v>
      </c>
      <c r="I23" s="13">
        <f t="shared" si="5"/>
        <v>10950.05</v>
      </c>
      <c r="J23" s="13">
        <f t="shared" si="5"/>
        <v>-440.7600000000002</v>
      </c>
      <c r="K23" s="13">
        <f t="shared" si="5"/>
        <v>-18623.36</v>
      </c>
      <c r="L23" s="13">
        <f t="shared" si="5"/>
        <v>11670.09</v>
      </c>
      <c r="M23" s="13">
        <f t="shared" si="5"/>
        <v>25683.09</v>
      </c>
      <c r="N23" s="14">
        <f t="shared" si="5"/>
        <v>2747.89</v>
      </c>
      <c r="O23" s="15">
        <f t="shared" si="5"/>
        <v>-5004.270000000004</v>
      </c>
    </row>
    <row r="24" spans="1:15" ht="51" customHeight="1">
      <c r="A24" s="104"/>
      <c r="B24" s="9" t="s">
        <v>22</v>
      </c>
      <c r="C24" s="84"/>
      <c r="D24" s="10">
        <v>0</v>
      </c>
      <c r="E24" s="10">
        <v>0</v>
      </c>
      <c r="F24" s="30">
        <v>9572.09</v>
      </c>
      <c r="G24" s="30">
        <v>8488.45</v>
      </c>
      <c r="H24" s="31">
        <v>421.61</v>
      </c>
      <c r="I24" s="30">
        <v>15873.14</v>
      </c>
      <c r="J24" s="30">
        <v>8931.83</v>
      </c>
      <c r="K24" s="30">
        <v>2498.29</v>
      </c>
      <c r="L24" s="30">
        <v>11670.09</v>
      </c>
      <c r="M24" s="30">
        <v>25683.09</v>
      </c>
      <c r="N24" s="30">
        <v>2747.89</v>
      </c>
      <c r="O24" s="32">
        <f>SUM(D24:N24)</f>
        <v>85886.48</v>
      </c>
    </row>
    <row r="25" spans="1:15" ht="47.25" customHeight="1">
      <c r="A25" s="104"/>
      <c r="B25" s="9" t="s">
        <v>23</v>
      </c>
      <c r="C25" s="84"/>
      <c r="D25" s="10">
        <v>0</v>
      </c>
      <c r="E25" s="10">
        <v>0</v>
      </c>
      <c r="F25" s="30">
        <v>51045.3</v>
      </c>
      <c r="G25" s="30">
        <v>0</v>
      </c>
      <c r="H25" s="31">
        <v>4428.12</v>
      </c>
      <c r="I25" s="30">
        <v>4923.09</v>
      </c>
      <c r="J25" s="30">
        <v>9372.59</v>
      </c>
      <c r="K25" s="30">
        <v>21121.65</v>
      </c>
      <c r="L25" s="30">
        <v>0</v>
      </c>
      <c r="M25" s="30">
        <v>0</v>
      </c>
      <c r="N25" s="30">
        <v>0</v>
      </c>
      <c r="O25" s="32">
        <f>SUM(D25:N25)</f>
        <v>90890.75</v>
      </c>
    </row>
    <row r="26" spans="1:15" ht="49.5" customHeight="1">
      <c r="A26" s="104"/>
      <c r="B26" s="9" t="s">
        <v>24</v>
      </c>
      <c r="C26" s="84"/>
      <c r="D26" s="10">
        <v>5</v>
      </c>
      <c r="E26" s="10">
        <v>5</v>
      </c>
      <c r="F26" s="10">
        <v>5</v>
      </c>
      <c r="G26" s="10">
        <v>0</v>
      </c>
      <c r="H26" s="34">
        <v>5</v>
      </c>
      <c r="I26" s="10">
        <v>0</v>
      </c>
      <c r="J26" s="10">
        <v>5</v>
      </c>
      <c r="K26" s="10">
        <v>5</v>
      </c>
      <c r="L26" s="10">
        <v>0</v>
      </c>
      <c r="M26" s="10">
        <v>0</v>
      </c>
      <c r="N26" s="10">
        <v>0</v>
      </c>
      <c r="O26" s="12">
        <f>SUM(D26:N26)/11</f>
        <v>2.727272727272727</v>
      </c>
    </row>
    <row r="27" spans="1:15" ht="16.5" customHeight="1">
      <c r="A27" s="77" t="s">
        <v>155</v>
      </c>
      <c r="B27" s="35" t="s">
        <v>25</v>
      </c>
      <c r="C27" s="80" t="s">
        <v>1</v>
      </c>
      <c r="D27" s="13">
        <f aca="true" t="shared" si="6" ref="D27:O27">(D29/D28*100)-100</f>
        <v>-18.945854289071676</v>
      </c>
      <c r="E27" s="13">
        <f t="shared" si="6"/>
        <v>0</v>
      </c>
      <c r="F27" s="13">
        <f t="shared" si="6"/>
        <v>-37.280901954235965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 t="shared" si="6"/>
        <v>-37.27999882215306</v>
      </c>
      <c r="M27" s="13">
        <f t="shared" si="6"/>
        <v>-37.28000465611443</v>
      </c>
      <c r="N27" s="13">
        <f t="shared" si="6"/>
        <v>-37.28095373090519</v>
      </c>
      <c r="O27" s="15">
        <f t="shared" si="6"/>
        <v>-13.62917633023703</v>
      </c>
    </row>
    <row r="28" spans="1:15" ht="54" customHeight="1" thickBot="1">
      <c r="A28" s="79"/>
      <c r="B28" s="36" t="s">
        <v>26</v>
      </c>
      <c r="C28" s="82"/>
      <c r="D28" s="37">
        <v>425500</v>
      </c>
      <c r="E28" s="37">
        <v>488357.52</v>
      </c>
      <c r="F28" s="37">
        <v>37309.21</v>
      </c>
      <c r="G28" s="38">
        <v>0</v>
      </c>
      <c r="H28" s="39">
        <v>0</v>
      </c>
      <c r="I28" s="38">
        <v>0</v>
      </c>
      <c r="J28" s="38">
        <v>0</v>
      </c>
      <c r="K28" s="38">
        <v>0</v>
      </c>
      <c r="L28" s="37">
        <v>103239.22</v>
      </c>
      <c r="M28" s="37">
        <v>41236.1</v>
      </c>
      <c r="N28" s="37">
        <v>3986.03</v>
      </c>
      <c r="O28" s="40">
        <f>SUM(D28:N28)</f>
        <v>1099628.08</v>
      </c>
    </row>
    <row r="29" spans="1:15" ht="32.25" customHeight="1" thickBot="1">
      <c r="A29" s="41"/>
      <c r="B29" s="36" t="s">
        <v>27</v>
      </c>
      <c r="C29" s="42"/>
      <c r="D29" s="37">
        <v>344885.39</v>
      </c>
      <c r="E29" s="37">
        <v>488357.52</v>
      </c>
      <c r="F29" s="37">
        <v>23400</v>
      </c>
      <c r="G29" s="38">
        <v>0</v>
      </c>
      <c r="H29" s="39">
        <v>0</v>
      </c>
      <c r="I29" s="38">
        <v>0</v>
      </c>
      <c r="J29" s="38">
        <v>0</v>
      </c>
      <c r="K29" s="38">
        <v>0</v>
      </c>
      <c r="L29" s="37">
        <v>64751.64</v>
      </c>
      <c r="M29" s="37">
        <v>25863.28</v>
      </c>
      <c r="N29" s="37">
        <v>2500</v>
      </c>
      <c r="O29" s="40">
        <f>SUM(D29:N29)</f>
        <v>949757.8300000001</v>
      </c>
    </row>
    <row r="30" spans="1:15" ht="215.25" customHeight="1" thickBot="1">
      <c r="A30" s="41" t="s">
        <v>145</v>
      </c>
      <c r="B30" s="43" t="s">
        <v>156</v>
      </c>
      <c r="C30" s="42"/>
      <c r="D30" s="18">
        <v>0</v>
      </c>
      <c r="E30" s="18">
        <v>10</v>
      </c>
      <c r="F30" s="18">
        <v>0</v>
      </c>
      <c r="G30" s="18">
        <v>0</v>
      </c>
      <c r="H30" s="44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45">
        <v>0</v>
      </c>
    </row>
    <row r="31" spans="1:15" ht="19.5" customHeight="1" thickBot="1">
      <c r="A31" s="85" t="s">
        <v>28</v>
      </c>
      <c r="B31" s="86"/>
      <c r="C31" s="22" t="s">
        <v>121</v>
      </c>
      <c r="D31" s="23">
        <f>D30+D26+D22+D18</f>
        <v>17</v>
      </c>
      <c r="E31" s="23">
        <f>E30+E26+E22+E18</f>
        <v>25</v>
      </c>
      <c r="F31" s="23">
        <v>20</v>
      </c>
      <c r="G31" s="23">
        <f>G30+G26+G22+G18</f>
        <v>10</v>
      </c>
      <c r="H31" s="23">
        <f>H30+H26+H22+H18</f>
        <v>13</v>
      </c>
      <c r="I31" s="23">
        <f>I30+I26+I22+I18</f>
        <v>10</v>
      </c>
      <c r="J31" s="23">
        <f>18:18+J22+J26+J30</f>
        <v>11</v>
      </c>
      <c r="K31" s="23">
        <f>K30+K26+K22+K18</f>
        <v>11</v>
      </c>
      <c r="L31" s="23">
        <f>L30+L26+L22+L18</f>
        <v>12</v>
      </c>
      <c r="M31" s="23">
        <f>M30+M26+M22+M18</f>
        <v>4</v>
      </c>
      <c r="N31" s="23">
        <f>N30+N26+N22+N18</f>
        <v>4</v>
      </c>
      <c r="O31" s="24">
        <f>O30+O26+O22+O18</f>
        <v>11.272727272727273</v>
      </c>
    </row>
    <row r="32" spans="1:15" ht="20.25" customHeight="1" thickBot="1">
      <c r="A32" s="94" t="s">
        <v>29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209.25">
      <c r="A33" s="101" t="s">
        <v>30</v>
      </c>
      <c r="B33" s="25" t="s">
        <v>104</v>
      </c>
      <c r="C33" s="87" t="s">
        <v>1</v>
      </c>
      <c r="D33" s="26">
        <f aca="true" t="shared" si="7" ref="D33:K33">100*D34/D35</f>
        <v>80</v>
      </c>
      <c r="E33" s="26">
        <f t="shared" si="7"/>
        <v>90.1639344262295</v>
      </c>
      <c r="F33" s="26">
        <f t="shared" si="7"/>
        <v>80</v>
      </c>
      <c r="G33" s="26">
        <f t="shared" si="7"/>
        <v>72.72727272727273</v>
      </c>
      <c r="H33" s="26">
        <f t="shared" si="7"/>
        <v>78.57142857142857</v>
      </c>
      <c r="I33" s="26">
        <f t="shared" si="7"/>
        <v>88.23529411764706</v>
      </c>
      <c r="J33" s="26">
        <f t="shared" si="7"/>
        <v>45.45454545454545</v>
      </c>
      <c r="K33" s="26">
        <f t="shared" si="7"/>
        <v>53.333333333333336</v>
      </c>
      <c r="L33" s="26">
        <f>100*L34/L35</f>
        <v>54.54545454545455</v>
      </c>
      <c r="M33" s="26">
        <f>100*M34/M35</f>
        <v>62.5</v>
      </c>
      <c r="N33" s="26">
        <f>100*N34/N35</f>
        <v>77.77777777777777</v>
      </c>
      <c r="O33" s="27">
        <f>100*O34/O35</f>
        <v>76.61290322580645</v>
      </c>
    </row>
    <row r="34" spans="1:15" ht="64.5" customHeight="1">
      <c r="A34" s="83"/>
      <c r="B34" s="9" t="s">
        <v>31</v>
      </c>
      <c r="C34" s="88"/>
      <c r="D34" s="10">
        <v>48</v>
      </c>
      <c r="E34" s="10">
        <v>55</v>
      </c>
      <c r="F34" s="10">
        <v>16</v>
      </c>
      <c r="G34" s="10">
        <v>8</v>
      </c>
      <c r="H34" s="10">
        <v>11</v>
      </c>
      <c r="I34" s="10">
        <v>15</v>
      </c>
      <c r="J34" s="10">
        <v>5</v>
      </c>
      <c r="K34" s="10">
        <v>8</v>
      </c>
      <c r="L34" s="10">
        <v>12</v>
      </c>
      <c r="M34" s="10">
        <v>5</v>
      </c>
      <c r="N34" s="10">
        <v>7</v>
      </c>
      <c r="O34" s="11">
        <f>SUM(D34:N34)</f>
        <v>190</v>
      </c>
    </row>
    <row r="35" spans="1:15" ht="33" customHeight="1">
      <c r="A35" s="83"/>
      <c r="B35" s="9" t="s">
        <v>32</v>
      </c>
      <c r="C35" s="88"/>
      <c r="D35" s="10">
        <v>60</v>
      </c>
      <c r="E35" s="10">
        <v>61</v>
      </c>
      <c r="F35" s="10">
        <v>20</v>
      </c>
      <c r="G35" s="10">
        <v>11</v>
      </c>
      <c r="H35" s="10">
        <v>14</v>
      </c>
      <c r="I35" s="10">
        <v>17</v>
      </c>
      <c r="J35" s="10">
        <v>11</v>
      </c>
      <c r="K35" s="10">
        <v>15</v>
      </c>
      <c r="L35" s="10">
        <v>22</v>
      </c>
      <c r="M35" s="10">
        <v>8</v>
      </c>
      <c r="N35" s="10">
        <v>9</v>
      </c>
      <c r="O35" s="11">
        <f>SUM(D35:N35)</f>
        <v>248</v>
      </c>
    </row>
    <row r="36" spans="1:15" ht="79.5" customHeight="1">
      <c r="A36" s="83"/>
      <c r="B36" s="9" t="s">
        <v>33</v>
      </c>
      <c r="C36" s="88"/>
      <c r="D36" s="10">
        <v>5</v>
      </c>
      <c r="E36" s="10">
        <v>10</v>
      </c>
      <c r="F36" s="10">
        <v>10</v>
      </c>
      <c r="G36" s="10">
        <v>0</v>
      </c>
      <c r="H36" s="10">
        <v>0</v>
      </c>
      <c r="I36" s="10">
        <v>5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2">
        <f>SUM(D36:N36)/11</f>
        <v>2.727272727272727</v>
      </c>
    </row>
    <row r="37" spans="1:15" ht="80.25" customHeight="1">
      <c r="A37" s="83" t="s">
        <v>34</v>
      </c>
      <c r="B37" s="9" t="s">
        <v>35</v>
      </c>
      <c r="C37" s="84" t="s">
        <v>1</v>
      </c>
      <c r="D37" s="10">
        <v>7</v>
      </c>
      <c r="E37" s="10">
        <v>8</v>
      </c>
      <c r="F37" s="10">
        <v>4</v>
      </c>
      <c r="G37" s="10">
        <v>0</v>
      </c>
      <c r="H37" s="10">
        <v>3</v>
      </c>
      <c r="I37" s="10">
        <v>0</v>
      </c>
      <c r="J37" s="10">
        <v>1</v>
      </c>
      <c r="K37" s="10">
        <v>0</v>
      </c>
      <c r="L37" s="10">
        <v>6</v>
      </c>
      <c r="M37" s="10">
        <v>0</v>
      </c>
      <c r="N37" s="10">
        <v>1</v>
      </c>
      <c r="O37" s="11">
        <f>SUM(D37:N37)</f>
        <v>30</v>
      </c>
    </row>
    <row r="38" spans="1:15" ht="93.75" customHeight="1">
      <c r="A38" s="83"/>
      <c r="B38" s="9" t="s">
        <v>36</v>
      </c>
      <c r="C38" s="84"/>
      <c r="D38" s="14">
        <f aca="true" t="shared" si="8" ref="D38:N38">0.5*D37</f>
        <v>3.5</v>
      </c>
      <c r="E38" s="14">
        <f t="shared" si="8"/>
        <v>4</v>
      </c>
      <c r="F38" s="14">
        <f t="shared" si="8"/>
        <v>2</v>
      </c>
      <c r="G38" s="14">
        <f t="shared" si="8"/>
        <v>0</v>
      </c>
      <c r="H38" s="14">
        <f t="shared" si="8"/>
        <v>1.5</v>
      </c>
      <c r="I38" s="14">
        <f t="shared" si="8"/>
        <v>0</v>
      </c>
      <c r="J38" s="14">
        <f t="shared" si="8"/>
        <v>0.5</v>
      </c>
      <c r="K38" s="14">
        <f t="shared" si="8"/>
        <v>0</v>
      </c>
      <c r="L38" s="14">
        <f t="shared" si="8"/>
        <v>3</v>
      </c>
      <c r="M38" s="14">
        <f t="shared" si="8"/>
        <v>0</v>
      </c>
      <c r="N38" s="14">
        <f t="shared" si="8"/>
        <v>0.5</v>
      </c>
      <c r="O38" s="46">
        <f>SUM(D38:N38)/11</f>
        <v>1.3636363636363635</v>
      </c>
    </row>
    <row r="39" spans="1:15" ht="121.5" customHeight="1" thickBot="1">
      <c r="A39" s="47" t="s">
        <v>141</v>
      </c>
      <c r="B39" s="48" t="s">
        <v>37</v>
      </c>
      <c r="C39" s="48" t="s">
        <v>1</v>
      </c>
      <c r="D39" s="38">
        <v>1</v>
      </c>
      <c r="E39" s="38">
        <v>0</v>
      </c>
      <c r="F39" s="38"/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1</v>
      </c>
      <c r="M39" s="38">
        <v>0</v>
      </c>
      <c r="N39" s="38">
        <v>0</v>
      </c>
      <c r="O39" s="49">
        <f>SUM(D39:N39)</f>
        <v>2</v>
      </c>
    </row>
    <row r="40" spans="1:15" ht="117.75" customHeight="1" thickBot="1">
      <c r="A40" s="41" t="s">
        <v>142</v>
      </c>
      <c r="B40" s="17" t="s">
        <v>117</v>
      </c>
      <c r="C40" s="42"/>
      <c r="D40" s="18">
        <f>1*D39</f>
        <v>1</v>
      </c>
      <c r="E40" s="18">
        <f>1*E39</f>
        <v>0</v>
      </c>
      <c r="F40" s="18">
        <v>0</v>
      </c>
      <c r="G40" s="18">
        <f aca="true" t="shared" si="9" ref="G40:L40">1*G39</f>
        <v>0</v>
      </c>
      <c r="H40" s="18">
        <f t="shared" si="9"/>
        <v>0</v>
      </c>
      <c r="I40" s="18">
        <f t="shared" si="9"/>
        <v>0</v>
      </c>
      <c r="J40" s="18">
        <f t="shared" si="9"/>
        <v>0</v>
      </c>
      <c r="K40" s="18">
        <f t="shared" si="9"/>
        <v>0</v>
      </c>
      <c r="L40" s="18">
        <f t="shared" si="9"/>
        <v>1</v>
      </c>
      <c r="M40" s="18">
        <f>1*M39</f>
        <v>0</v>
      </c>
      <c r="N40" s="18">
        <f>1*N39</f>
        <v>0</v>
      </c>
      <c r="O40" s="45">
        <f>1*O39</f>
        <v>2</v>
      </c>
    </row>
    <row r="41" spans="1:15" ht="55.5" customHeight="1" thickBot="1">
      <c r="A41" s="20" t="s">
        <v>38</v>
      </c>
      <c r="B41" s="21"/>
      <c r="C41" s="22" t="s">
        <v>121</v>
      </c>
      <c r="D41" s="23">
        <f>D40+D36+D38</f>
        <v>9.5</v>
      </c>
      <c r="E41" s="23">
        <f>E40+E36+E38</f>
        <v>14</v>
      </c>
      <c r="F41" s="23">
        <v>14</v>
      </c>
      <c r="G41" s="23">
        <f aca="true" t="shared" si="10" ref="G41:O41">G40+G36+G38</f>
        <v>0</v>
      </c>
      <c r="H41" s="23">
        <f t="shared" si="10"/>
        <v>1.5</v>
      </c>
      <c r="I41" s="23">
        <f t="shared" si="10"/>
        <v>5</v>
      </c>
      <c r="J41" s="23">
        <f t="shared" si="10"/>
        <v>0.5</v>
      </c>
      <c r="K41" s="23">
        <f t="shared" si="10"/>
        <v>0</v>
      </c>
      <c r="L41" s="23">
        <f t="shared" si="10"/>
        <v>4</v>
      </c>
      <c r="M41" s="23">
        <f t="shared" si="10"/>
        <v>0</v>
      </c>
      <c r="N41" s="23">
        <f t="shared" si="10"/>
        <v>0.5</v>
      </c>
      <c r="O41" s="24">
        <f t="shared" si="10"/>
        <v>6.09090909090909</v>
      </c>
    </row>
    <row r="42" spans="1:15" ht="16.5" customHeight="1" thickBot="1">
      <c r="A42" s="94" t="s">
        <v>39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11.75" customHeight="1">
      <c r="A43" s="89" t="s">
        <v>40</v>
      </c>
      <c r="B43" s="5" t="s">
        <v>105</v>
      </c>
      <c r="C43" s="90" t="s">
        <v>1</v>
      </c>
      <c r="D43" s="6">
        <f aca="true" t="shared" si="11" ref="D43:O43">100*D44/D45</f>
        <v>92.6470588235294</v>
      </c>
      <c r="E43" s="6">
        <f t="shared" si="11"/>
        <v>94.68085106382979</v>
      </c>
      <c r="F43" s="6">
        <f t="shared" si="11"/>
        <v>100</v>
      </c>
      <c r="G43" s="6">
        <f t="shared" si="11"/>
        <v>66.66666666666667</v>
      </c>
      <c r="H43" s="6">
        <f t="shared" si="11"/>
        <v>100</v>
      </c>
      <c r="I43" s="6">
        <f t="shared" si="11"/>
        <v>80</v>
      </c>
      <c r="J43" s="6">
        <f t="shared" si="11"/>
        <v>80</v>
      </c>
      <c r="K43" s="6">
        <f t="shared" si="11"/>
        <v>92.3076923076923</v>
      </c>
      <c r="L43" s="6">
        <f t="shared" si="11"/>
        <v>94.28571428571429</v>
      </c>
      <c r="M43" s="6">
        <f t="shared" si="11"/>
        <v>100</v>
      </c>
      <c r="N43" s="6">
        <f t="shared" si="11"/>
        <v>90.9090909090909</v>
      </c>
      <c r="O43" s="8">
        <f t="shared" si="11"/>
        <v>92.95774647887323</v>
      </c>
    </row>
    <row r="44" spans="1:15" ht="93.75" customHeight="1">
      <c r="A44" s="83"/>
      <c r="B44" s="9" t="s">
        <v>41</v>
      </c>
      <c r="C44" s="88"/>
      <c r="D44" s="10">
        <v>63</v>
      </c>
      <c r="E44" s="10">
        <v>89</v>
      </c>
      <c r="F44" s="10">
        <v>22</v>
      </c>
      <c r="G44" s="10">
        <v>4</v>
      </c>
      <c r="H44" s="10">
        <v>6</v>
      </c>
      <c r="I44" s="10">
        <v>12</v>
      </c>
      <c r="J44" s="10">
        <v>4</v>
      </c>
      <c r="K44" s="10">
        <v>12</v>
      </c>
      <c r="L44" s="10">
        <v>33</v>
      </c>
      <c r="M44" s="10">
        <v>9</v>
      </c>
      <c r="N44" s="10">
        <v>10</v>
      </c>
      <c r="O44" s="11">
        <f>SUM(D44:N44)</f>
        <v>264</v>
      </c>
    </row>
    <row r="45" spans="1:15" ht="47.25" customHeight="1">
      <c r="A45" s="83"/>
      <c r="B45" s="9" t="s">
        <v>42</v>
      </c>
      <c r="C45" s="88"/>
      <c r="D45" s="10">
        <v>68</v>
      </c>
      <c r="E45" s="10">
        <v>94</v>
      </c>
      <c r="F45" s="10">
        <v>22</v>
      </c>
      <c r="G45" s="10">
        <v>6</v>
      </c>
      <c r="H45" s="10">
        <v>6</v>
      </c>
      <c r="I45" s="10">
        <v>15</v>
      </c>
      <c r="J45" s="10">
        <v>5</v>
      </c>
      <c r="K45" s="10">
        <v>13</v>
      </c>
      <c r="L45" s="10">
        <v>35</v>
      </c>
      <c r="M45" s="10">
        <v>9</v>
      </c>
      <c r="N45" s="10">
        <v>11</v>
      </c>
      <c r="O45" s="11">
        <f>SUM(D45:N45)</f>
        <v>284</v>
      </c>
    </row>
    <row r="46" spans="1:15" ht="62.25" customHeight="1">
      <c r="A46" s="83"/>
      <c r="B46" s="16" t="s">
        <v>43</v>
      </c>
      <c r="C46" s="88"/>
      <c r="D46" s="10">
        <v>5</v>
      </c>
      <c r="E46" s="10">
        <v>5</v>
      </c>
      <c r="F46" s="10">
        <v>10</v>
      </c>
      <c r="G46" s="10">
        <v>0</v>
      </c>
      <c r="H46" s="10">
        <v>10</v>
      </c>
      <c r="I46" s="10">
        <v>0</v>
      </c>
      <c r="J46" s="10">
        <v>0</v>
      </c>
      <c r="K46" s="10">
        <v>5</v>
      </c>
      <c r="L46" s="10">
        <v>5</v>
      </c>
      <c r="M46" s="10">
        <v>10</v>
      </c>
      <c r="N46" s="10">
        <v>5</v>
      </c>
      <c r="O46" s="12">
        <f>SUM(D46:N46)/11</f>
        <v>5</v>
      </c>
    </row>
    <row r="47" spans="1:15" ht="232.5">
      <c r="A47" s="104" t="s">
        <v>44</v>
      </c>
      <c r="B47" s="9" t="s">
        <v>106</v>
      </c>
      <c r="C47" s="88" t="s">
        <v>1</v>
      </c>
      <c r="D47" s="13">
        <f aca="true" t="shared" si="12" ref="D47:O47">100*D48/D49</f>
        <v>58.8235294117647</v>
      </c>
      <c r="E47" s="13">
        <f t="shared" si="12"/>
        <v>35.1063829787234</v>
      </c>
      <c r="F47" s="13">
        <f t="shared" si="12"/>
        <v>18.181818181818183</v>
      </c>
      <c r="G47" s="13">
        <f t="shared" si="12"/>
        <v>0</v>
      </c>
      <c r="H47" s="13">
        <f t="shared" si="12"/>
        <v>33.333333333333336</v>
      </c>
      <c r="I47" s="13">
        <f t="shared" si="12"/>
        <v>20</v>
      </c>
      <c r="J47" s="13">
        <f t="shared" si="12"/>
        <v>20</v>
      </c>
      <c r="K47" s="13">
        <f t="shared" si="12"/>
        <v>69.23076923076923</v>
      </c>
      <c r="L47" s="13">
        <f t="shared" si="12"/>
        <v>34.285714285714285</v>
      </c>
      <c r="M47" s="13">
        <f t="shared" si="12"/>
        <v>22.22222222222222</v>
      </c>
      <c r="N47" s="13">
        <f t="shared" si="12"/>
        <v>36.36363636363637</v>
      </c>
      <c r="O47" s="15">
        <f t="shared" si="12"/>
        <v>38.732394366197184</v>
      </c>
    </row>
    <row r="48" spans="1:15" ht="186">
      <c r="A48" s="104"/>
      <c r="B48" s="9" t="s">
        <v>45</v>
      </c>
      <c r="C48" s="88"/>
      <c r="D48" s="10">
        <v>40</v>
      </c>
      <c r="E48" s="10">
        <v>33</v>
      </c>
      <c r="F48" s="10">
        <v>4</v>
      </c>
      <c r="G48" s="10">
        <v>0</v>
      </c>
      <c r="H48" s="10">
        <v>2</v>
      </c>
      <c r="I48" s="10">
        <v>3</v>
      </c>
      <c r="J48" s="10">
        <v>1</v>
      </c>
      <c r="K48" s="10">
        <v>9</v>
      </c>
      <c r="L48" s="10">
        <v>12</v>
      </c>
      <c r="M48" s="10">
        <v>2</v>
      </c>
      <c r="N48" s="10">
        <v>4</v>
      </c>
      <c r="O48" s="11">
        <f>SUM(D48:N48)</f>
        <v>110</v>
      </c>
    </row>
    <row r="49" spans="1:15" ht="47.25" customHeight="1">
      <c r="A49" s="104"/>
      <c r="B49" s="9" t="s">
        <v>42</v>
      </c>
      <c r="C49" s="88"/>
      <c r="D49" s="10">
        <v>68</v>
      </c>
      <c r="E49" s="10">
        <v>94</v>
      </c>
      <c r="F49" s="10">
        <v>22</v>
      </c>
      <c r="G49" s="10">
        <v>6</v>
      </c>
      <c r="H49" s="10">
        <v>6</v>
      </c>
      <c r="I49" s="10">
        <v>15</v>
      </c>
      <c r="J49" s="10">
        <v>5</v>
      </c>
      <c r="K49" s="10">
        <v>13</v>
      </c>
      <c r="L49" s="10">
        <v>35</v>
      </c>
      <c r="M49" s="10">
        <v>9</v>
      </c>
      <c r="N49" s="10">
        <v>11</v>
      </c>
      <c r="O49" s="11">
        <f>SUM(D49:N49)</f>
        <v>284</v>
      </c>
    </row>
    <row r="50" spans="1:15" ht="73.5" customHeight="1">
      <c r="A50" s="104"/>
      <c r="B50" s="16" t="s">
        <v>46</v>
      </c>
      <c r="C50" s="88"/>
      <c r="D50" s="10">
        <v>10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10</v>
      </c>
      <c r="L50" s="10">
        <v>0</v>
      </c>
      <c r="M50" s="10">
        <v>0</v>
      </c>
      <c r="N50" s="10">
        <v>0</v>
      </c>
      <c r="O50" s="12">
        <f>SUM(D50:N50)/11</f>
        <v>1.8181818181818181</v>
      </c>
    </row>
    <row r="51" spans="1:15" ht="92.25" customHeight="1" thickBot="1">
      <c r="A51" s="47" t="s">
        <v>47</v>
      </c>
      <c r="B51" s="48" t="s">
        <v>107</v>
      </c>
      <c r="C51" s="48" t="s">
        <v>1</v>
      </c>
      <c r="D51" s="50">
        <f aca="true" t="shared" si="13" ref="D51:O51">100*D52/D53</f>
        <v>100</v>
      </c>
      <c r="E51" s="50">
        <f t="shared" si="13"/>
        <v>100</v>
      </c>
      <c r="F51" s="50">
        <f t="shared" si="13"/>
        <v>100</v>
      </c>
      <c r="G51" s="50">
        <f t="shared" si="13"/>
        <v>100</v>
      </c>
      <c r="H51" s="50">
        <f t="shared" si="13"/>
        <v>100</v>
      </c>
      <c r="I51" s="50">
        <f t="shared" si="13"/>
        <v>100</v>
      </c>
      <c r="J51" s="50">
        <f t="shared" si="13"/>
        <v>100</v>
      </c>
      <c r="K51" s="50">
        <f t="shared" si="13"/>
        <v>100</v>
      </c>
      <c r="L51" s="50">
        <f t="shared" si="13"/>
        <v>100</v>
      </c>
      <c r="M51" s="50">
        <f t="shared" si="13"/>
        <v>98.9247311827957</v>
      </c>
      <c r="N51" s="51">
        <f t="shared" si="13"/>
        <v>100</v>
      </c>
      <c r="O51" s="52">
        <f t="shared" si="13"/>
        <v>99.96237772761475</v>
      </c>
    </row>
    <row r="52" spans="1:15" ht="139.5">
      <c r="A52" s="109"/>
      <c r="B52" s="9" t="s">
        <v>48</v>
      </c>
      <c r="C52" s="111"/>
      <c r="D52" s="10">
        <v>727</v>
      </c>
      <c r="E52" s="10">
        <v>876</v>
      </c>
      <c r="F52" s="10">
        <v>216</v>
      </c>
      <c r="G52" s="10">
        <v>62</v>
      </c>
      <c r="H52" s="10">
        <v>109</v>
      </c>
      <c r="I52" s="10">
        <v>114</v>
      </c>
      <c r="J52" s="10">
        <v>59</v>
      </c>
      <c r="K52" s="10">
        <v>111</v>
      </c>
      <c r="L52" s="10">
        <v>229</v>
      </c>
      <c r="M52" s="10">
        <v>92</v>
      </c>
      <c r="N52" s="10">
        <v>62</v>
      </c>
      <c r="O52" s="11">
        <f>SUM(D52:N52)</f>
        <v>2657</v>
      </c>
    </row>
    <row r="53" spans="1:15" ht="31.5" customHeight="1">
      <c r="A53" s="78"/>
      <c r="B53" s="9" t="s">
        <v>49</v>
      </c>
      <c r="C53" s="81"/>
      <c r="D53" s="10">
        <v>727</v>
      </c>
      <c r="E53" s="10">
        <v>876</v>
      </c>
      <c r="F53" s="10">
        <v>216</v>
      </c>
      <c r="G53" s="10">
        <v>62</v>
      </c>
      <c r="H53" s="10">
        <v>109</v>
      </c>
      <c r="I53" s="10">
        <v>114</v>
      </c>
      <c r="J53" s="10">
        <v>59</v>
      </c>
      <c r="K53" s="10">
        <v>111</v>
      </c>
      <c r="L53" s="10">
        <v>229</v>
      </c>
      <c r="M53" s="10">
        <v>93</v>
      </c>
      <c r="N53" s="10">
        <v>62</v>
      </c>
      <c r="O53" s="11">
        <f>SUM(D53:N53)</f>
        <v>2658</v>
      </c>
    </row>
    <row r="54" spans="1:15" ht="74.25" customHeight="1">
      <c r="A54" s="110"/>
      <c r="B54" s="16" t="s">
        <v>50</v>
      </c>
      <c r="C54" s="102"/>
      <c r="D54" s="10">
        <v>10</v>
      </c>
      <c r="E54" s="10">
        <v>10</v>
      </c>
      <c r="F54" s="10">
        <v>5</v>
      </c>
      <c r="G54" s="10">
        <v>10</v>
      </c>
      <c r="H54" s="10">
        <v>10</v>
      </c>
      <c r="I54" s="10">
        <v>10</v>
      </c>
      <c r="J54" s="10">
        <v>10</v>
      </c>
      <c r="K54" s="10">
        <v>10</v>
      </c>
      <c r="L54" s="10">
        <v>10</v>
      </c>
      <c r="M54" s="10">
        <v>5</v>
      </c>
      <c r="N54" s="10">
        <v>10</v>
      </c>
      <c r="O54" s="12">
        <f>SUM(D54:N54)/11</f>
        <v>9.090909090909092</v>
      </c>
    </row>
    <row r="55" spans="1:15" ht="99" customHeight="1">
      <c r="A55" s="104" t="s">
        <v>51</v>
      </c>
      <c r="B55" s="9" t="s">
        <v>108</v>
      </c>
      <c r="C55" s="88" t="s">
        <v>1</v>
      </c>
      <c r="D55" s="13">
        <f aca="true" t="shared" si="14" ref="D55:O55">100*D56/D57</f>
        <v>34.93150684931507</v>
      </c>
      <c r="E55" s="13">
        <f t="shared" si="14"/>
        <v>37.2093023255814</v>
      </c>
      <c r="F55" s="13">
        <f t="shared" si="14"/>
        <v>30.952380952380953</v>
      </c>
      <c r="G55" s="13">
        <f t="shared" si="14"/>
        <v>0</v>
      </c>
      <c r="H55" s="13">
        <f t="shared" si="14"/>
        <v>36.8421052631579</v>
      </c>
      <c r="I55" s="13">
        <f t="shared" si="14"/>
        <v>33.333333333333336</v>
      </c>
      <c r="J55" s="13">
        <f t="shared" si="14"/>
        <v>15.384615384615385</v>
      </c>
      <c r="K55" s="13">
        <f t="shared" si="14"/>
        <v>35.714285714285715</v>
      </c>
      <c r="L55" s="13">
        <f t="shared" si="14"/>
        <v>30.76923076923077</v>
      </c>
      <c r="M55" s="13">
        <f t="shared" si="14"/>
        <v>38.095238095238095</v>
      </c>
      <c r="N55" s="13">
        <f t="shared" si="14"/>
        <v>32</v>
      </c>
      <c r="O55" s="15">
        <f t="shared" si="14"/>
        <v>33.8768115942029</v>
      </c>
    </row>
    <row r="56" spans="1:15" ht="186">
      <c r="A56" s="104"/>
      <c r="B56" s="9" t="s">
        <v>52</v>
      </c>
      <c r="C56" s="88"/>
      <c r="D56" s="10">
        <v>51</v>
      </c>
      <c r="E56" s="10">
        <v>64</v>
      </c>
      <c r="F56" s="10">
        <v>13</v>
      </c>
      <c r="G56" s="10">
        <v>0</v>
      </c>
      <c r="H56" s="10">
        <v>7</v>
      </c>
      <c r="I56" s="10">
        <v>8</v>
      </c>
      <c r="J56" s="10">
        <v>2</v>
      </c>
      <c r="K56" s="10">
        <v>10</v>
      </c>
      <c r="L56" s="10">
        <v>16</v>
      </c>
      <c r="M56" s="10">
        <v>8</v>
      </c>
      <c r="N56" s="10">
        <v>8</v>
      </c>
      <c r="O56" s="11">
        <f>SUM(D56:N56)</f>
        <v>187</v>
      </c>
    </row>
    <row r="57" spans="1:15" ht="63.75" customHeight="1">
      <c r="A57" s="104"/>
      <c r="B57" s="9" t="s">
        <v>53</v>
      </c>
      <c r="C57" s="88"/>
      <c r="D57" s="10">
        <v>146</v>
      </c>
      <c r="E57" s="10">
        <v>172</v>
      </c>
      <c r="F57" s="10">
        <v>42</v>
      </c>
      <c r="G57" s="10">
        <v>10</v>
      </c>
      <c r="H57" s="10">
        <v>19</v>
      </c>
      <c r="I57" s="10">
        <v>24</v>
      </c>
      <c r="J57" s="10">
        <v>13</v>
      </c>
      <c r="K57" s="10">
        <v>28</v>
      </c>
      <c r="L57" s="10">
        <v>52</v>
      </c>
      <c r="M57" s="10">
        <v>21</v>
      </c>
      <c r="N57" s="10">
        <v>25</v>
      </c>
      <c r="O57" s="11">
        <f>SUM(D57:N57)</f>
        <v>552</v>
      </c>
    </row>
    <row r="58" spans="1:15" ht="75.75" customHeight="1">
      <c r="A58" s="104"/>
      <c r="B58" s="16" t="s">
        <v>54</v>
      </c>
      <c r="C58" s="88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1">
        <f>SUM(D58:N58)/11</f>
        <v>0</v>
      </c>
    </row>
    <row r="59" spans="1:15" ht="87.75" customHeight="1">
      <c r="A59" s="83" t="s">
        <v>55</v>
      </c>
      <c r="B59" s="9" t="s">
        <v>109</v>
      </c>
      <c r="C59" s="88" t="s">
        <v>14</v>
      </c>
      <c r="D59" s="13">
        <f aca="true" t="shared" si="15" ref="D59:M59">100*D60/D61</f>
        <v>96.3302752293578</v>
      </c>
      <c r="E59" s="13">
        <f t="shared" si="15"/>
        <v>100</v>
      </c>
      <c r="F59" s="13">
        <f t="shared" si="15"/>
        <v>100</v>
      </c>
      <c r="G59" s="13">
        <f t="shared" si="15"/>
        <v>80</v>
      </c>
      <c r="H59" s="13">
        <f t="shared" si="15"/>
        <v>80</v>
      </c>
      <c r="I59" s="13">
        <f t="shared" si="15"/>
        <v>100</v>
      </c>
      <c r="J59" s="13">
        <f t="shared" si="15"/>
        <v>100</v>
      </c>
      <c r="K59" s="13">
        <f t="shared" si="15"/>
        <v>96.7741935483871</v>
      </c>
      <c r="L59" s="13">
        <f t="shared" si="15"/>
        <v>98.03921568627452</v>
      </c>
      <c r="M59" s="13">
        <f t="shared" si="15"/>
        <v>100</v>
      </c>
      <c r="N59" s="13">
        <f>100*N60/N61</f>
        <v>100</v>
      </c>
      <c r="O59" s="15">
        <f>100*O60/O61</f>
        <v>97.25433526011561</v>
      </c>
    </row>
    <row r="60" spans="1:15" ht="68.25" customHeight="1">
      <c r="A60" s="83"/>
      <c r="B60" s="9" t="s">
        <v>56</v>
      </c>
      <c r="C60" s="88"/>
      <c r="D60" s="10">
        <v>210</v>
      </c>
      <c r="E60" s="10">
        <v>25</v>
      </c>
      <c r="F60" s="10">
        <v>50</v>
      </c>
      <c r="G60" s="10">
        <v>8</v>
      </c>
      <c r="H60" s="10">
        <v>12</v>
      </c>
      <c r="I60" s="10">
        <v>30</v>
      </c>
      <c r="J60" s="10">
        <v>68</v>
      </c>
      <c r="K60" s="10">
        <v>90</v>
      </c>
      <c r="L60" s="10">
        <v>150</v>
      </c>
      <c r="M60" s="10">
        <v>20</v>
      </c>
      <c r="N60" s="10">
        <v>10</v>
      </c>
      <c r="O60" s="11">
        <f>SUM(D60:N60)</f>
        <v>673</v>
      </c>
    </row>
    <row r="61" spans="1:15" ht="61.5" customHeight="1">
      <c r="A61" s="83"/>
      <c r="B61" s="9" t="s">
        <v>57</v>
      </c>
      <c r="C61" s="88"/>
      <c r="D61" s="10">
        <v>218</v>
      </c>
      <c r="E61" s="10">
        <v>25</v>
      </c>
      <c r="F61" s="10">
        <v>50</v>
      </c>
      <c r="G61" s="10">
        <v>10</v>
      </c>
      <c r="H61" s="10">
        <v>15</v>
      </c>
      <c r="I61" s="10">
        <v>30</v>
      </c>
      <c r="J61" s="10">
        <v>68</v>
      </c>
      <c r="K61" s="10">
        <v>93</v>
      </c>
      <c r="L61" s="10">
        <v>153</v>
      </c>
      <c r="M61" s="10">
        <v>20</v>
      </c>
      <c r="N61" s="10">
        <v>10</v>
      </c>
      <c r="O61" s="11">
        <f>SUM(D61:N61)</f>
        <v>692</v>
      </c>
    </row>
    <row r="62" spans="1:15" ht="80.25" customHeight="1" thickBot="1">
      <c r="A62" s="113"/>
      <c r="B62" s="48" t="s">
        <v>58</v>
      </c>
      <c r="C62" s="114"/>
      <c r="D62" s="38">
        <v>5</v>
      </c>
      <c r="E62" s="38">
        <v>5</v>
      </c>
      <c r="F62" s="38">
        <v>5</v>
      </c>
      <c r="G62" s="38">
        <v>5</v>
      </c>
      <c r="H62" s="38">
        <v>5</v>
      </c>
      <c r="I62" s="38">
        <v>5</v>
      </c>
      <c r="J62" s="38">
        <v>5</v>
      </c>
      <c r="K62" s="38">
        <v>5</v>
      </c>
      <c r="L62" s="38">
        <v>5</v>
      </c>
      <c r="M62" s="38">
        <v>5</v>
      </c>
      <c r="N62" s="38">
        <v>5</v>
      </c>
      <c r="O62" s="53">
        <f>SUM(D62:N62)/11</f>
        <v>5</v>
      </c>
    </row>
    <row r="63" spans="1:15" ht="32.25" customHeight="1" thickBot="1">
      <c r="A63" s="20" t="s">
        <v>59</v>
      </c>
      <c r="B63" s="21"/>
      <c r="C63" s="22" t="s">
        <v>122</v>
      </c>
      <c r="D63" s="23">
        <f aca="true" t="shared" si="16" ref="D63:O63">D46+D50+D54+D58+D62</f>
        <v>30</v>
      </c>
      <c r="E63" s="23">
        <f t="shared" si="16"/>
        <v>20</v>
      </c>
      <c r="F63" s="23">
        <f t="shared" si="16"/>
        <v>20</v>
      </c>
      <c r="G63" s="23">
        <f t="shared" si="16"/>
        <v>15</v>
      </c>
      <c r="H63" s="23">
        <f t="shared" si="16"/>
        <v>25</v>
      </c>
      <c r="I63" s="23">
        <f t="shared" si="16"/>
        <v>15</v>
      </c>
      <c r="J63" s="23">
        <f t="shared" si="16"/>
        <v>15</v>
      </c>
      <c r="K63" s="23">
        <f t="shared" si="16"/>
        <v>30</v>
      </c>
      <c r="L63" s="23">
        <f t="shared" si="16"/>
        <v>20</v>
      </c>
      <c r="M63" s="23">
        <f t="shared" si="16"/>
        <v>20</v>
      </c>
      <c r="N63" s="23">
        <f t="shared" si="16"/>
        <v>20</v>
      </c>
      <c r="O63" s="24">
        <f t="shared" si="16"/>
        <v>20.90909090909091</v>
      </c>
    </row>
    <row r="64" spans="1:15" ht="23.25" thickBot="1">
      <c r="A64" s="97" t="s">
        <v>60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9"/>
    </row>
    <row r="65" spans="1:15" ht="232.5">
      <c r="A65" s="112" t="s">
        <v>61</v>
      </c>
      <c r="B65" s="25" t="s">
        <v>110</v>
      </c>
      <c r="C65" s="87" t="s">
        <v>11</v>
      </c>
      <c r="D65" s="26">
        <f aca="true" t="shared" si="17" ref="D65:O65">100*D66/D67</f>
        <v>92.14659685863874</v>
      </c>
      <c r="E65" s="26">
        <f t="shared" si="17"/>
        <v>97.12230215827338</v>
      </c>
      <c r="F65" s="26">
        <f t="shared" si="17"/>
        <v>76.78571428571429</v>
      </c>
      <c r="G65" s="26">
        <f t="shared" si="17"/>
        <v>90</v>
      </c>
      <c r="H65" s="26">
        <f t="shared" si="17"/>
        <v>70.58823529411765</v>
      </c>
      <c r="I65" s="26">
        <f t="shared" si="17"/>
        <v>100</v>
      </c>
      <c r="J65" s="26">
        <f t="shared" si="17"/>
        <v>82.85714285714286</v>
      </c>
      <c r="K65" s="26">
        <f t="shared" si="17"/>
        <v>83.33333333333333</v>
      </c>
      <c r="L65" s="26">
        <v>0</v>
      </c>
      <c r="M65" s="26">
        <v>0</v>
      </c>
      <c r="N65" s="26">
        <v>0</v>
      </c>
      <c r="O65" s="27">
        <f t="shared" si="17"/>
        <v>90.12345679012346</v>
      </c>
    </row>
    <row r="66" spans="1:15" ht="88.5" customHeight="1">
      <c r="A66" s="104"/>
      <c r="B66" s="9" t="s">
        <v>62</v>
      </c>
      <c r="C66" s="88"/>
      <c r="D66" s="10">
        <v>176</v>
      </c>
      <c r="E66" s="10">
        <v>135</v>
      </c>
      <c r="F66" s="10">
        <v>43</v>
      </c>
      <c r="G66" s="10">
        <v>18</v>
      </c>
      <c r="H66" s="10">
        <v>12</v>
      </c>
      <c r="I66" s="10">
        <v>10</v>
      </c>
      <c r="J66" s="10">
        <v>29</v>
      </c>
      <c r="K66" s="10">
        <v>15</v>
      </c>
      <c r="L66" s="10">
        <v>0</v>
      </c>
      <c r="M66" s="10">
        <v>0</v>
      </c>
      <c r="N66" s="10">
        <v>0</v>
      </c>
      <c r="O66" s="11">
        <f>SUM(D66:N66)</f>
        <v>438</v>
      </c>
    </row>
    <row r="67" spans="1:15" ht="49.5" customHeight="1">
      <c r="A67" s="104"/>
      <c r="B67" s="9" t="s">
        <v>63</v>
      </c>
      <c r="C67" s="88"/>
      <c r="D67" s="10">
        <v>191</v>
      </c>
      <c r="E67" s="10">
        <v>139</v>
      </c>
      <c r="F67" s="10">
        <v>56</v>
      </c>
      <c r="G67" s="10">
        <v>20</v>
      </c>
      <c r="H67" s="10">
        <v>17</v>
      </c>
      <c r="I67" s="10">
        <v>10</v>
      </c>
      <c r="J67" s="10">
        <v>35</v>
      </c>
      <c r="K67" s="10">
        <v>18</v>
      </c>
      <c r="L67" s="10">
        <v>0</v>
      </c>
      <c r="M67" s="10">
        <v>0</v>
      </c>
      <c r="N67" s="10">
        <v>0</v>
      </c>
      <c r="O67" s="11">
        <f>SUM(D67:N67)</f>
        <v>486</v>
      </c>
    </row>
    <row r="68" spans="1:15" ht="126.75" customHeight="1">
      <c r="A68" s="104"/>
      <c r="B68" s="16" t="s">
        <v>64</v>
      </c>
      <c r="C68" s="88"/>
      <c r="D68" s="10">
        <v>20</v>
      </c>
      <c r="E68" s="10">
        <v>20</v>
      </c>
      <c r="F68" s="10">
        <v>10</v>
      </c>
      <c r="G68" s="10">
        <v>20</v>
      </c>
      <c r="H68" s="10">
        <v>0</v>
      </c>
      <c r="I68" s="10">
        <v>20</v>
      </c>
      <c r="J68" s="10">
        <v>20</v>
      </c>
      <c r="K68" s="10">
        <v>20</v>
      </c>
      <c r="L68" s="10">
        <v>0</v>
      </c>
      <c r="M68" s="10">
        <v>0</v>
      </c>
      <c r="N68" s="10">
        <v>0</v>
      </c>
      <c r="O68" s="12">
        <f>SUM(D68:N68)/9</f>
        <v>14.444444444444445</v>
      </c>
    </row>
    <row r="69" spans="1:15" ht="139.5">
      <c r="A69" s="104" t="s">
        <v>65</v>
      </c>
      <c r="B69" s="9" t="s">
        <v>119</v>
      </c>
      <c r="C69" s="88" t="s">
        <v>1</v>
      </c>
      <c r="D69" s="13">
        <f aca="true" t="shared" si="18" ref="D69:K69">100*D70/D71</f>
        <v>7.853403141361256</v>
      </c>
      <c r="E69" s="13">
        <f t="shared" si="18"/>
        <v>2.8776978417266186</v>
      </c>
      <c r="F69" s="13">
        <f t="shared" si="18"/>
        <v>23.214285714285715</v>
      </c>
      <c r="G69" s="14">
        <f t="shared" si="18"/>
        <v>10</v>
      </c>
      <c r="H69" s="13">
        <f t="shared" si="18"/>
        <v>29.41176470588235</v>
      </c>
      <c r="I69" s="14">
        <f t="shared" si="18"/>
        <v>0</v>
      </c>
      <c r="J69" s="13">
        <f t="shared" si="18"/>
        <v>17.142857142857142</v>
      </c>
      <c r="K69" s="13">
        <f t="shared" si="18"/>
        <v>16.666666666666668</v>
      </c>
      <c r="L69" s="14">
        <v>0</v>
      </c>
      <c r="M69" s="14">
        <v>0</v>
      </c>
      <c r="N69" s="14">
        <v>0</v>
      </c>
      <c r="O69" s="15">
        <f>100*O70/O71</f>
        <v>9.876543209876543</v>
      </c>
    </row>
    <row r="70" spans="1:15" ht="93">
      <c r="A70" s="104"/>
      <c r="B70" s="9" t="s">
        <v>118</v>
      </c>
      <c r="C70" s="88"/>
      <c r="D70" s="10">
        <f>D67-D66</f>
        <v>15</v>
      </c>
      <c r="E70" s="10">
        <f aca="true" t="shared" si="19" ref="E70:K70">E67-E66</f>
        <v>4</v>
      </c>
      <c r="F70" s="10">
        <f t="shared" si="19"/>
        <v>13</v>
      </c>
      <c r="G70" s="10">
        <f t="shared" si="19"/>
        <v>2</v>
      </c>
      <c r="H70" s="10">
        <f t="shared" si="19"/>
        <v>5</v>
      </c>
      <c r="I70" s="10">
        <f t="shared" si="19"/>
        <v>0</v>
      </c>
      <c r="J70" s="10">
        <f t="shared" si="19"/>
        <v>6</v>
      </c>
      <c r="K70" s="10">
        <f t="shared" si="19"/>
        <v>3</v>
      </c>
      <c r="L70" s="10"/>
      <c r="M70" s="10"/>
      <c r="N70" s="10"/>
      <c r="O70" s="11">
        <f>SUM(D70:N70)</f>
        <v>48</v>
      </c>
    </row>
    <row r="71" spans="1:15" ht="52.5" customHeight="1">
      <c r="A71" s="104"/>
      <c r="B71" s="9" t="s">
        <v>63</v>
      </c>
      <c r="C71" s="88"/>
      <c r="D71" s="10">
        <f>D67</f>
        <v>191</v>
      </c>
      <c r="E71" s="10">
        <f aca="true" t="shared" si="20" ref="E71:K71">E67</f>
        <v>139</v>
      </c>
      <c r="F71" s="10">
        <f t="shared" si="20"/>
        <v>56</v>
      </c>
      <c r="G71" s="10">
        <f t="shared" si="20"/>
        <v>20</v>
      </c>
      <c r="H71" s="10">
        <f t="shared" si="20"/>
        <v>17</v>
      </c>
      <c r="I71" s="10">
        <f t="shared" si="20"/>
        <v>10</v>
      </c>
      <c r="J71" s="10">
        <f t="shared" si="20"/>
        <v>35</v>
      </c>
      <c r="K71" s="10">
        <f t="shared" si="20"/>
        <v>18</v>
      </c>
      <c r="L71" s="10"/>
      <c r="M71" s="10"/>
      <c r="N71" s="10"/>
      <c r="O71" s="11">
        <f>SUM(D71:N71)</f>
        <v>486</v>
      </c>
    </row>
    <row r="72" spans="1:15" ht="39.75" customHeight="1">
      <c r="A72" s="104"/>
      <c r="B72" s="16" t="s">
        <v>120</v>
      </c>
      <c r="C72" s="88"/>
      <c r="D72" s="10">
        <v>10</v>
      </c>
      <c r="E72" s="10">
        <v>10</v>
      </c>
      <c r="F72" s="10">
        <v>0</v>
      </c>
      <c r="G72" s="10">
        <v>10</v>
      </c>
      <c r="H72" s="54">
        <v>0</v>
      </c>
      <c r="I72" s="10">
        <v>10</v>
      </c>
      <c r="J72" s="10">
        <v>0</v>
      </c>
      <c r="K72" s="10">
        <v>0</v>
      </c>
      <c r="L72" s="10"/>
      <c r="M72" s="10"/>
      <c r="N72" s="10"/>
      <c r="O72" s="12">
        <f>SUM(D72:N72)/9</f>
        <v>4.444444444444445</v>
      </c>
    </row>
    <row r="73" spans="1:15" ht="118.5" customHeight="1">
      <c r="A73" s="77" t="s">
        <v>66</v>
      </c>
      <c r="B73" s="9" t="s">
        <v>111</v>
      </c>
      <c r="C73" s="80" t="s">
        <v>1</v>
      </c>
      <c r="D73" s="13">
        <f aca="true" t="shared" si="21" ref="D73:M73">100*D74/D75</f>
        <v>35.18518518518518</v>
      </c>
      <c r="E73" s="13">
        <f t="shared" si="21"/>
        <v>34.883720930232556</v>
      </c>
      <c r="F73" s="13">
        <f t="shared" si="21"/>
        <v>52.17391304347826</v>
      </c>
      <c r="G73" s="13">
        <f t="shared" si="21"/>
        <v>50</v>
      </c>
      <c r="H73" s="13">
        <f t="shared" si="21"/>
        <v>35.714285714285715</v>
      </c>
      <c r="I73" s="13">
        <f t="shared" si="21"/>
        <v>38.46153846153846</v>
      </c>
      <c r="J73" s="13">
        <f t="shared" si="21"/>
        <v>28.571428571428573</v>
      </c>
      <c r="K73" s="13">
        <f t="shared" si="21"/>
        <v>10</v>
      </c>
      <c r="L73" s="13">
        <f t="shared" si="21"/>
        <v>23.076923076923077</v>
      </c>
      <c r="M73" s="13">
        <f t="shared" si="21"/>
        <v>0</v>
      </c>
      <c r="N73" s="13">
        <f>100*N74/N75</f>
        <v>0</v>
      </c>
      <c r="O73" s="15">
        <f>100*O74/O75</f>
        <v>33.06772908366534</v>
      </c>
    </row>
    <row r="74" spans="1:15" ht="104.25" customHeight="1">
      <c r="A74" s="78"/>
      <c r="B74" s="9" t="s">
        <v>67</v>
      </c>
      <c r="C74" s="81"/>
      <c r="D74" s="10">
        <v>19</v>
      </c>
      <c r="E74" s="10">
        <v>30</v>
      </c>
      <c r="F74" s="10">
        <v>12</v>
      </c>
      <c r="G74" s="10">
        <v>3</v>
      </c>
      <c r="H74" s="10">
        <v>5</v>
      </c>
      <c r="I74" s="10">
        <v>5</v>
      </c>
      <c r="J74" s="10">
        <v>2</v>
      </c>
      <c r="K74" s="10">
        <v>1</v>
      </c>
      <c r="L74" s="10">
        <v>6</v>
      </c>
      <c r="M74" s="10">
        <v>0</v>
      </c>
      <c r="N74" s="10">
        <v>0</v>
      </c>
      <c r="O74" s="11">
        <f>SUM(D74:N74)</f>
        <v>83</v>
      </c>
    </row>
    <row r="75" spans="1:15" ht="81.75" customHeight="1" thickBot="1">
      <c r="A75" s="79"/>
      <c r="B75" s="55" t="s">
        <v>68</v>
      </c>
      <c r="C75" s="82"/>
      <c r="D75" s="38">
        <v>54</v>
      </c>
      <c r="E75" s="38">
        <v>86</v>
      </c>
      <c r="F75" s="38">
        <v>23</v>
      </c>
      <c r="G75" s="38">
        <v>6</v>
      </c>
      <c r="H75" s="38">
        <v>14</v>
      </c>
      <c r="I75" s="38">
        <v>13</v>
      </c>
      <c r="J75" s="38">
        <v>7</v>
      </c>
      <c r="K75" s="38">
        <v>10</v>
      </c>
      <c r="L75" s="38">
        <v>26</v>
      </c>
      <c r="M75" s="38">
        <v>7</v>
      </c>
      <c r="N75" s="38">
        <v>5</v>
      </c>
      <c r="O75" s="49">
        <f>SUM(D75:N75)</f>
        <v>251</v>
      </c>
    </row>
    <row r="76" spans="1:15" ht="313.5" customHeight="1">
      <c r="A76" s="56"/>
      <c r="B76" s="57" t="s">
        <v>143</v>
      </c>
      <c r="C76" s="5"/>
      <c r="D76" s="58">
        <v>4</v>
      </c>
      <c r="E76" s="58">
        <v>4</v>
      </c>
      <c r="F76" s="58">
        <v>6</v>
      </c>
      <c r="G76" s="58">
        <v>5</v>
      </c>
      <c r="H76" s="58">
        <v>4</v>
      </c>
      <c r="I76" s="58">
        <v>4</v>
      </c>
      <c r="J76" s="58">
        <v>3</v>
      </c>
      <c r="K76" s="58">
        <v>1</v>
      </c>
      <c r="L76" s="58">
        <v>3</v>
      </c>
      <c r="M76" s="58">
        <v>0</v>
      </c>
      <c r="N76" s="58">
        <v>0</v>
      </c>
      <c r="O76" s="59">
        <f>SUM(D76:N76)/11</f>
        <v>3.090909090909091</v>
      </c>
    </row>
    <row r="77" spans="1:15" ht="279">
      <c r="A77" s="77" t="s">
        <v>69</v>
      </c>
      <c r="B77" s="9" t="s">
        <v>112</v>
      </c>
      <c r="C77" s="80" t="s">
        <v>1</v>
      </c>
      <c r="D77" s="13">
        <f aca="true" t="shared" si="22" ref="D77:M77">100*D78/D79</f>
        <v>62.96296296296296</v>
      </c>
      <c r="E77" s="13">
        <f t="shared" si="22"/>
        <v>65.11627906976744</v>
      </c>
      <c r="F77" s="13">
        <f t="shared" si="22"/>
        <v>52.17391304347826</v>
      </c>
      <c r="G77" s="13">
        <f t="shared" si="22"/>
        <v>50</v>
      </c>
      <c r="H77" s="13">
        <f t="shared" si="22"/>
        <v>57.142857142857146</v>
      </c>
      <c r="I77" s="13">
        <f t="shared" si="22"/>
        <v>53.84615384615385</v>
      </c>
      <c r="J77" s="13">
        <f t="shared" si="22"/>
        <v>57.142857142857146</v>
      </c>
      <c r="K77" s="13">
        <f t="shared" si="22"/>
        <v>20</v>
      </c>
      <c r="L77" s="13">
        <f t="shared" si="22"/>
        <v>53.84615384615385</v>
      </c>
      <c r="M77" s="13">
        <f t="shared" si="22"/>
        <v>28.571428571428573</v>
      </c>
      <c r="N77" s="13">
        <f>100*N78/N79</f>
        <v>60</v>
      </c>
      <c r="O77" s="15">
        <f>100*O78/O79</f>
        <v>57.76892430278885</v>
      </c>
    </row>
    <row r="78" spans="1:15" ht="100.5" customHeight="1">
      <c r="A78" s="78"/>
      <c r="B78" s="9" t="s">
        <v>70</v>
      </c>
      <c r="C78" s="81"/>
      <c r="D78" s="10">
        <v>34</v>
      </c>
      <c r="E78" s="10">
        <v>56</v>
      </c>
      <c r="F78" s="10">
        <v>12</v>
      </c>
      <c r="G78" s="10">
        <v>3</v>
      </c>
      <c r="H78" s="10">
        <v>8</v>
      </c>
      <c r="I78" s="10">
        <v>7</v>
      </c>
      <c r="J78" s="10">
        <v>4</v>
      </c>
      <c r="K78" s="10">
        <v>2</v>
      </c>
      <c r="L78" s="10">
        <v>14</v>
      </c>
      <c r="M78" s="10">
        <v>2</v>
      </c>
      <c r="N78" s="10">
        <v>3</v>
      </c>
      <c r="O78" s="11">
        <f>SUM(D78:N78)</f>
        <v>145</v>
      </c>
    </row>
    <row r="79" spans="1:15" ht="81.75" customHeight="1" thickBot="1">
      <c r="A79" s="79"/>
      <c r="B79" s="55" t="s">
        <v>68</v>
      </c>
      <c r="C79" s="82"/>
      <c r="D79" s="38">
        <v>54</v>
      </c>
      <c r="E79" s="38">
        <v>86</v>
      </c>
      <c r="F79" s="38">
        <v>23</v>
      </c>
      <c r="G79" s="38">
        <v>6</v>
      </c>
      <c r="H79" s="38">
        <v>14</v>
      </c>
      <c r="I79" s="38">
        <v>13</v>
      </c>
      <c r="J79" s="38">
        <v>7</v>
      </c>
      <c r="K79" s="38">
        <v>10</v>
      </c>
      <c r="L79" s="38">
        <v>26</v>
      </c>
      <c r="M79" s="38">
        <v>7</v>
      </c>
      <c r="N79" s="38">
        <v>5</v>
      </c>
      <c r="O79" s="49">
        <f>SUM(D79:N79)</f>
        <v>251</v>
      </c>
    </row>
    <row r="80" spans="1:15" ht="310.5" customHeight="1" thickBot="1">
      <c r="A80" s="60"/>
      <c r="B80" s="61" t="s">
        <v>143</v>
      </c>
      <c r="C80" s="62"/>
      <c r="D80" s="18">
        <v>7</v>
      </c>
      <c r="E80" s="18">
        <v>7</v>
      </c>
      <c r="F80" s="18">
        <v>6</v>
      </c>
      <c r="G80" s="18">
        <v>5</v>
      </c>
      <c r="H80" s="18">
        <v>6</v>
      </c>
      <c r="I80" s="18">
        <v>6</v>
      </c>
      <c r="J80" s="18">
        <v>6</v>
      </c>
      <c r="K80" s="18">
        <v>2</v>
      </c>
      <c r="L80" s="18">
        <v>6</v>
      </c>
      <c r="M80" s="18">
        <v>3</v>
      </c>
      <c r="N80" s="18">
        <v>6</v>
      </c>
      <c r="O80" s="19">
        <f>SUM(D80:N80)/11</f>
        <v>5.454545454545454</v>
      </c>
    </row>
    <row r="81" spans="1:15" ht="82.5" customHeight="1" thickBot="1">
      <c r="A81" s="63" t="s">
        <v>71</v>
      </c>
      <c r="B81" s="21"/>
      <c r="C81" s="22" t="s">
        <v>123</v>
      </c>
      <c r="D81" s="23">
        <f>D68+D72+D76+D80</f>
        <v>41</v>
      </c>
      <c r="E81" s="23">
        <f>E80+E76+E72+E68</f>
        <v>41</v>
      </c>
      <c r="F81" s="23">
        <v>43</v>
      </c>
      <c r="G81" s="23">
        <f aca="true" t="shared" si="23" ref="G81:O81">G80+G76+G72+G68</f>
        <v>40</v>
      </c>
      <c r="H81" s="23">
        <f t="shared" si="23"/>
        <v>10</v>
      </c>
      <c r="I81" s="23">
        <f t="shared" si="23"/>
        <v>40</v>
      </c>
      <c r="J81" s="23">
        <f t="shared" si="23"/>
        <v>29</v>
      </c>
      <c r="K81" s="23">
        <f t="shared" si="23"/>
        <v>23</v>
      </c>
      <c r="L81" s="23">
        <f t="shared" si="23"/>
        <v>9</v>
      </c>
      <c r="M81" s="23">
        <f t="shared" si="23"/>
        <v>3</v>
      </c>
      <c r="N81" s="23">
        <f t="shared" si="23"/>
        <v>6</v>
      </c>
      <c r="O81" s="24">
        <f t="shared" si="23"/>
        <v>27.434343434343432</v>
      </c>
    </row>
    <row r="82" spans="1:15" ht="22.5">
      <c r="A82" s="106" t="s">
        <v>72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8"/>
    </row>
    <row r="83" spans="1:15" ht="279" customHeight="1">
      <c r="A83" s="104" t="s">
        <v>73</v>
      </c>
      <c r="B83" s="9" t="s">
        <v>116</v>
      </c>
      <c r="C83" s="88" t="s">
        <v>1</v>
      </c>
      <c r="D83" s="10">
        <v>5</v>
      </c>
      <c r="E83" s="10">
        <v>0</v>
      </c>
      <c r="F83" s="10">
        <v>5</v>
      </c>
      <c r="G83" s="10">
        <v>10</v>
      </c>
      <c r="H83" s="10">
        <v>5</v>
      </c>
      <c r="I83" s="10">
        <v>5</v>
      </c>
      <c r="J83" s="10">
        <v>10</v>
      </c>
      <c r="K83" s="10">
        <v>5</v>
      </c>
      <c r="L83" s="10">
        <v>5</v>
      </c>
      <c r="M83" s="10">
        <v>5</v>
      </c>
      <c r="N83" s="10">
        <v>5</v>
      </c>
      <c r="O83" s="12">
        <f>SUM(D83:N83)/11</f>
        <v>5.454545454545454</v>
      </c>
    </row>
    <row r="84" spans="1:15" ht="141.75" customHeight="1">
      <c r="A84" s="104"/>
      <c r="B84" s="9" t="s">
        <v>139</v>
      </c>
      <c r="C84" s="88"/>
      <c r="D84" s="10">
        <v>4</v>
      </c>
      <c r="E84" s="10">
        <v>11</v>
      </c>
      <c r="F84" s="10">
        <v>1</v>
      </c>
      <c r="G84" s="10">
        <v>0</v>
      </c>
      <c r="H84" s="10">
        <v>2</v>
      </c>
      <c r="I84" s="10">
        <v>2</v>
      </c>
      <c r="J84" s="10">
        <v>0</v>
      </c>
      <c r="K84" s="10">
        <v>3</v>
      </c>
      <c r="L84" s="10">
        <v>1</v>
      </c>
      <c r="M84" s="10">
        <v>2</v>
      </c>
      <c r="N84" s="10">
        <v>1</v>
      </c>
      <c r="O84" s="11">
        <f>SUM(D84:N84)</f>
        <v>27</v>
      </c>
    </row>
    <row r="85" spans="1:15" ht="162.75">
      <c r="A85" s="104" t="s">
        <v>74</v>
      </c>
      <c r="B85" s="9" t="s">
        <v>113</v>
      </c>
      <c r="C85" s="88" t="s">
        <v>1</v>
      </c>
      <c r="D85" s="13">
        <f aca="true" t="shared" si="24" ref="D85:J85">100*D86/D87</f>
        <v>89.47368421052632</v>
      </c>
      <c r="E85" s="13">
        <f t="shared" si="24"/>
        <v>62.5</v>
      </c>
      <c r="F85" s="13">
        <f t="shared" si="24"/>
        <v>100</v>
      </c>
      <c r="G85" s="13">
        <f t="shared" si="24"/>
        <v>100</v>
      </c>
      <c r="H85" s="13">
        <f t="shared" si="24"/>
        <v>66.66666666666667</v>
      </c>
      <c r="I85" s="13">
        <f t="shared" si="24"/>
        <v>100</v>
      </c>
      <c r="J85" s="13">
        <f t="shared" si="24"/>
        <v>100</v>
      </c>
      <c r="K85" s="13">
        <v>50</v>
      </c>
      <c r="L85" s="13">
        <f>100*L86/L87</f>
        <v>100</v>
      </c>
      <c r="M85" s="13">
        <f>100*M86/M87</f>
        <v>100</v>
      </c>
      <c r="N85" s="13">
        <f>100*N86/N87</f>
        <v>100</v>
      </c>
      <c r="O85" s="15">
        <f>100*O86/O87</f>
        <v>87.14285714285714</v>
      </c>
    </row>
    <row r="86" spans="1:15" ht="139.5">
      <c r="A86" s="104"/>
      <c r="B86" s="9" t="s">
        <v>75</v>
      </c>
      <c r="C86" s="88"/>
      <c r="D86" s="10">
        <v>17</v>
      </c>
      <c r="E86" s="10">
        <v>5</v>
      </c>
      <c r="F86" s="10">
        <v>7</v>
      </c>
      <c r="G86" s="10">
        <v>2</v>
      </c>
      <c r="H86" s="10">
        <v>6</v>
      </c>
      <c r="I86" s="10">
        <v>10</v>
      </c>
      <c r="J86" s="10">
        <v>3</v>
      </c>
      <c r="K86" s="10">
        <v>1</v>
      </c>
      <c r="L86" s="10">
        <v>6</v>
      </c>
      <c r="M86" s="10">
        <v>3</v>
      </c>
      <c r="N86" s="10">
        <v>1</v>
      </c>
      <c r="O86" s="11">
        <f>SUM(D86:N86)</f>
        <v>61</v>
      </c>
    </row>
    <row r="87" spans="1:15" ht="32.25" customHeight="1">
      <c r="A87" s="104"/>
      <c r="B87" s="16" t="s">
        <v>76</v>
      </c>
      <c r="C87" s="88"/>
      <c r="D87" s="10">
        <v>19</v>
      </c>
      <c r="E87" s="10">
        <v>8</v>
      </c>
      <c r="F87" s="10">
        <v>7</v>
      </c>
      <c r="G87" s="10">
        <v>2</v>
      </c>
      <c r="H87" s="10">
        <v>9</v>
      </c>
      <c r="I87" s="10">
        <v>10</v>
      </c>
      <c r="J87" s="10">
        <v>3</v>
      </c>
      <c r="K87" s="10">
        <v>2</v>
      </c>
      <c r="L87" s="10">
        <v>6</v>
      </c>
      <c r="M87" s="10">
        <v>3</v>
      </c>
      <c r="N87" s="10">
        <v>1</v>
      </c>
      <c r="O87" s="11">
        <f>SUM(D87:N87)</f>
        <v>70</v>
      </c>
    </row>
    <row r="88" spans="1:15" ht="197.25" customHeight="1" thickBot="1">
      <c r="A88" s="115"/>
      <c r="B88" s="55" t="s">
        <v>77</v>
      </c>
      <c r="C88" s="114"/>
      <c r="D88" s="38">
        <v>10</v>
      </c>
      <c r="E88" s="38">
        <v>5</v>
      </c>
      <c r="F88" s="38">
        <v>10</v>
      </c>
      <c r="G88" s="38">
        <v>10</v>
      </c>
      <c r="H88" s="38">
        <v>5</v>
      </c>
      <c r="I88" s="38">
        <v>10</v>
      </c>
      <c r="J88" s="38">
        <v>10</v>
      </c>
      <c r="K88" s="38">
        <v>0</v>
      </c>
      <c r="L88" s="38">
        <v>10</v>
      </c>
      <c r="M88" s="38">
        <v>10</v>
      </c>
      <c r="N88" s="38">
        <v>10</v>
      </c>
      <c r="O88" s="12">
        <f>SUM(D88:N88)/11</f>
        <v>8.181818181818182</v>
      </c>
    </row>
    <row r="89" spans="1:15" ht="92.25" customHeight="1">
      <c r="A89" s="64" t="s">
        <v>146</v>
      </c>
      <c r="B89" s="25" t="s">
        <v>114</v>
      </c>
      <c r="C89" s="65" t="s">
        <v>1</v>
      </c>
      <c r="D89" s="26">
        <f aca="true" t="shared" si="25" ref="D89:J89">100*D90/D91</f>
        <v>32.748538011695906</v>
      </c>
      <c r="E89" s="26">
        <f t="shared" si="25"/>
        <v>42.1875</v>
      </c>
      <c r="F89" s="26">
        <f t="shared" si="25"/>
        <v>22.727272727272727</v>
      </c>
      <c r="G89" s="26">
        <f t="shared" si="25"/>
        <v>25</v>
      </c>
      <c r="H89" s="26">
        <f t="shared" si="25"/>
        <v>14.814814814814815</v>
      </c>
      <c r="I89" s="26">
        <f t="shared" si="25"/>
        <v>5</v>
      </c>
      <c r="J89" s="26">
        <f t="shared" si="25"/>
        <v>5</v>
      </c>
      <c r="K89" s="66" t="s">
        <v>136</v>
      </c>
      <c r="L89" s="26">
        <f>100*L90/L91</f>
        <v>4.25531914893617</v>
      </c>
      <c r="M89" s="26">
        <f>100*M90/M91</f>
        <v>0</v>
      </c>
      <c r="N89" s="26">
        <f>100*N90/N91</f>
        <v>0</v>
      </c>
      <c r="O89" s="27">
        <f>100*O90/O91</f>
        <v>27.272727272727273</v>
      </c>
    </row>
    <row r="90" spans="1:15" ht="66.75" customHeight="1">
      <c r="A90" s="64" t="s">
        <v>147</v>
      </c>
      <c r="B90" s="9" t="s">
        <v>78</v>
      </c>
      <c r="C90" s="65"/>
      <c r="D90" s="10">
        <v>56</v>
      </c>
      <c r="E90" s="10">
        <v>81</v>
      </c>
      <c r="F90" s="10">
        <v>15</v>
      </c>
      <c r="G90" s="10">
        <v>1</v>
      </c>
      <c r="H90" s="10">
        <v>4</v>
      </c>
      <c r="I90" s="10">
        <v>1</v>
      </c>
      <c r="J90" s="10">
        <v>1</v>
      </c>
      <c r="K90" s="10">
        <v>4</v>
      </c>
      <c r="L90" s="10">
        <v>2</v>
      </c>
      <c r="M90" s="10">
        <v>0</v>
      </c>
      <c r="N90" s="10">
        <v>0</v>
      </c>
      <c r="O90" s="11">
        <f>SUM(D90:N90)</f>
        <v>165</v>
      </c>
    </row>
    <row r="91" spans="1:15" ht="66.75" customHeight="1">
      <c r="A91" s="64"/>
      <c r="B91" s="9" t="s">
        <v>79</v>
      </c>
      <c r="C91" s="65"/>
      <c r="D91" s="10">
        <v>171</v>
      </c>
      <c r="E91" s="10">
        <v>192</v>
      </c>
      <c r="F91" s="10">
        <v>66</v>
      </c>
      <c r="G91" s="10">
        <v>4</v>
      </c>
      <c r="H91" s="10">
        <v>27</v>
      </c>
      <c r="I91" s="10">
        <v>20</v>
      </c>
      <c r="J91" s="10">
        <v>20</v>
      </c>
      <c r="K91" s="10">
        <v>36</v>
      </c>
      <c r="L91" s="10">
        <v>47</v>
      </c>
      <c r="M91" s="10">
        <v>13</v>
      </c>
      <c r="N91" s="10">
        <v>9</v>
      </c>
      <c r="O91" s="11">
        <f>SUM(D91:N91)</f>
        <v>605</v>
      </c>
    </row>
    <row r="92" spans="1:15" ht="279" customHeight="1">
      <c r="A92" s="67"/>
      <c r="B92" s="9" t="s">
        <v>80</v>
      </c>
      <c r="C92" s="25"/>
      <c r="D92" s="10">
        <v>10</v>
      </c>
      <c r="E92" s="10">
        <v>10</v>
      </c>
      <c r="F92" s="10">
        <v>10</v>
      </c>
      <c r="G92" s="10">
        <v>10</v>
      </c>
      <c r="H92" s="10">
        <v>10</v>
      </c>
      <c r="I92" s="10">
        <v>4</v>
      </c>
      <c r="J92" s="10">
        <v>4</v>
      </c>
      <c r="K92" s="10">
        <v>10</v>
      </c>
      <c r="L92" s="10">
        <v>4</v>
      </c>
      <c r="M92" s="10">
        <v>0</v>
      </c>
      <c r="N92" s="10">
        <v>0</v>
      </c>
      <c r="O92" s="12">
        <f>SUM(D92:N92)/11</f>
        <v>6.545454545454546</v>
      </c>
    </row>
    <row r="93" spans="1:15" ht="78.75" customHeight="1">
      <c r="A93" s="104" t="s">
        <v>81</v>
      </c>
      <c r="B93" s="16" t="s">
        <v>82</v>
      </c>
      <c r="C93" s="88" t="s">
        <v>11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</v>
      </c>
      <c r="L93" s="10">
        <v>0</v>
      </c>
      <c r="M93" s="10">
        <v>0</v>
      </c>
      <c r="N93" s="10">
        <v>0</v>
      </c>
      <c r="O93" s="11">
        <f>SUM(D93:N93)</f>
        <v>1</v>
      </c>
    </row>
    <row r="94" spans="1:15" ht="81" customHeight="1">
      <c r="A94" s="104"/>
      <c r="B94" s="16" t="s">
        <v>83</v>
      </c>
      <c r="C94" s="88"/>
      <c r="D94" s="14">
        <f>D93*2</f>
        <v>0</v>
      </c>
      <c r="E94" s="14">
        <f aca="true" t="shared" si="26" ref="E94:K94">E93*2</f>
        <v>0</v>
      </c>
      <c r="F94" s="14">
        <f t="shared" si="26"/>
        <v>0</v>
      </c>
      <c r="G94" s="14">
        <f t="shared" si="26"/>
        <v>0</v>
      </c>
      <c r="H94" s="14">
        <f t="shared" si="26"/>
        <v>0</v>
      </c>
      <c r="I94" s="14">
        <f t="shared" si="26"/>
        <v>0</v>
      </c>
      <c r="J94" s="14">
        <f t="shared" si="26"/>
        <v>0</v>
      </c>
      <c r="K94" s="14">
        <f t="shared" si="26"/>
        <v>2</v>
      </c>
      <c r="L94" s="14">
        <f>L93*2</f>
        <v>0</v>
      </c>
      <c r="M94" s="14">
        <f>M93*2</f>
        <v>0</v>
      </c>
      <c r="N94" s="14">
        <f>N93*2</f>
        <v>0</v>
      </c>
      <c r="O94" s="15">
        <f>SUM(D94:N94)/3</f>
        <v>0.6666666666666666</v>
      </c>
    </row>
    <row r="95" spans="1:15" ht="102" customHeight="1">
      <c r="A95" s="104" t="s">
        <v>84</v>
      </c>
      <c r="B95" s="9" t="s">
        <v>115</v>
      </c>
      <c r="C95" s="88" t="s">
        <v>1</v>
      </c>
      <c r="D95" s="13">
        <f aca="true" t="shared" si="27" ref="D95:K95">100*D96/D97</f>
        <v>50</v>
      </c>
      <c r="E95" s="13">
        <f t="shared" si="27"/>
        <v>84.61538461538461</v>
      </c>
      <c r="F95" s="13">
        <f t="shared" si="27"/>
        <v>80</v>
      </c>
      <c r="G95" s="13">
        <v>0</v>
      </c>
      <c r="H95" s="13">
        <f t="shared" si="27"/>
        <v>100</v>
      </c>
      <c r="I95" s="13">
        <v>0</v>
      </c>
      <c r="J95" s="13">
        <f t="shared" si="27"/>
        <v>100</v>
      </c>
      <c r="K95" s="13">
        <f t="shared" si="27"/>
        <v>100</v>
      </c>
      <c r="L95" s="13">
        <f>100*L96/L97</f>
        <v>85.71428571428571</v>
      </c>
      <c r="M95" s="13">
        <f>100*M96/M97</f>
        <v>0</v>
      </c>
      <c r="N95" s="13">
        <v>0</v>
      </c>
      <c r="O95" s="27">
        <f>100*O96/O97</f>
        <v>77.08333333333333</v>
      </c>
    </row>
    <row r="96" spans="1:15" ht="209.25">
      <c r="A96" s="104"/>
      <c r="B96" s="9" t="s">
        <v>85</v>
      </c>
      <c r="C96" s="88"/>
      <c r="D96" s="10">
        <v>6</v>
      </c>
      <c r="E96" s="10">
        <v>11</v>
      </c>
      <c r="F96" s="10">
        <v>4</v>
      </c>
      <c r="G96" s="10">
        <v>0</v>
      </c>
      <c r="H96" s="10">
        <v>1</v>
      </c>
      <c r="I96" s="10">
        <v>0</v>
      </c>
      <c r="J96" s="10">
        <v>2</v>
      </c>
      <c r="K96" s="10">
        <v>7</v>
      </c>
      <c r="L96" s="10">
        <v>6</v>
      </c>
      <c r="M96" s="10">
        <v>0</v>
      </c>
      <c r="N96" s="10">
        <v>0</v>
      </c>
      <c r="O96" s="11">
        <f>SUM(D96:N96)</f>
        <v>37</v>
      </c>
    </row>
    <row r="97" spans="1:15" ht="51" customHeight="1">
      <c r="A97" s="104"/>
      <c r="B97" s="9" t="s">
        <v>86</v>
      </c>
      <c r="C97" s="88"/>
      <c r="D97" s="10">
        <v>12</v>
      </c>
      <c r="E97" s="10">
        <v>13</v>
      </c>
      <c r="F97" s="10">
        <v>5</v>
      </c>
      <c r="G97" s="10">
        <v>0</v>
      </c>
      <c r="H97" s="10">
        <v>1</v>
      </c>
      <c r="I97" s="10">
        <v>0</v>
      </c>
      <c r="J97" s="10">
        <v>2</v>
      </c>
      <c r="K97" s="10">
        <v>7</v>
      </c>
      <c r="L97" s="10">
        <v>7</v>
      </c>
      <c r="M97" s="10">
        <v>1</v>
      </c>
      <c r="N97" s="10">
        <v>0</v>
      </c>
      <c r="O97" s="11">
        <f>SUM(D97:N97)</f>
        <v>48</v>
      </c>
    </row>
    <row r="98" spans="1:15" ht="171" customHeight="1" thickBot="1">
      <c r="A98" s="115"/>
      <c r="B98" s="55" t="s">
        <v>87</v>
      </c>
      <c r="C98" s="114"/>
      <c r="D98" s="38">
        <v>10</v>
      </c>
      <c r="E98" s="38">
        <v>10</v>
      </c>
      <c r="F98" s="38">
        <v>10</v>
      </c>
      <c r="G98" s="38">
        <v>0</v>
      </c>
      <c r="H98" s="38">
        <v>10</v>
      </c>
      <c r="I98" s="38">
        <v>0</v>
      </c>
      <c r="J98" s="38">
        <v>10</v>
      </c>
      <c r="K98" s="38">
        <v>10</v>
      </c>
      <c r="L98" s="38">
        <v>10</v>
      </c>
      <c r="M98" s="38">
        <v>0</v>
      </c>
      <c r="N98" s="38">
        <v>0</v>
      </c>
      <c r="O98" s="53">
        <f>SUM(D98:N98)/11</f>
        <v>6.363636363636363</v>
      </c>
    </row>
    <row r="99" spans="1:15" ht="97.5" customHeight="1">
      <c r="A99" s="68" t="s">
        <v>149</v>
      </c>
      <c r="B99" s="16" t="s">
        <v>88</v>
      </c>
      <c r="C99" s="17" t="s">
        <v>11</v>
      </c>
      <c r="D99" s="10">
        <v>2</v>
      </c>
      <c r="E99" s="10">
        <v>9</v>
      </c>
      <c r="F99" s="10">
        <v>3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6</v>
      </c>
      <c r="M99" s="10">
        <v>0</v>
      </c>
      <c r="N99" s="10">
        <v>0</v>
      </c>
      <c r="O99" s="11">
        <f>SUM(D99:N99)</f>
        <v>20</v>
      </c>
    </row>
    <row r="100" spans="1:15" ht="116.25" customHeight="1">
      <c r="A100" s="67" t="s">
        <v>148</v>
      </c>
      <c r="B100" s="16" t="s">
        <v>89</v>
      </c>
      <c r="C100" s="25"/>
      <c r="D100" s="14">
        <f>D99*3</f>
        <v>6</v>
      </c>
      <c r="E100" s="14">
        <f>E99*3-7</f>
        <v>20</v>
      </c>
      <c r="F100" s="14">
        <f aca="true" t="shared" si="28" ref="F100:N100">F99*3</f>
        <v>9</v>
      </c>
      <c r="G100" s="14">
        <f t="shared" si="28"/>
        <v>0</v>
      </c>
      <c r="H100" s="14">
        <f t="shared" si="28"/>
        <v>0</v>
      </c>
      <c r="I100" s="14">
        <f t="shared" si="28"/>
        <v>0</v>
      </c>
      <c r="J100" s="14">
        <f t="shared" si="28"/>
        <v>0</v>
      </c>
      <c r="K100" s="14">
        <f t="shared" si="28"/>
        <v>0</v>
      </c>
      <c r="L100" s="14">
        <f t="shared" si="28"/>
        <v>18</v>
      </c>
      <c r="M100" s="14">
        <f t="shared" si="28"/>
        <v>0</v>
      </c>
      <c r="N100" s="14">
        <f t="shared" si="28"/>
        <v>0</v>
      </c>
      <c r="O100" s="15">
        <f>SUM(D100:N100)/11</f>
        <v>4.818181818181818</v>
      </c>
    </row>
    <row r="101" spans="1:15" ht="96" customHeight="1">
      <c r="A101" s="83" t="s">
        <v>90</v>
      </c>
      <c r="B101" s="16" t="s">
        <v>91</v>
      </c>
      <c r="C101" s="84" t="s">
        <v>11</v>
      </c>
      <c r="D101" s="10">
        <v>43</v>
      </c>
      <c r="E101" s="10">
        <v>679</v>
      </c>
      <c r="F101" s="10">
        <v>48</v>
      </c>
      <c r="G101" s="10">
        <v>10</v>
      </c>
      <c r="H101" s="10">
        <v>10</v>
      </c>
      <c r="I101" s="10">
        <v>10</v>
      </c>
      <c r="J101" s="10">
        <v>5</v>
      </c>
      <c r="K101" s="10">
        <v>48</v>
      </c>
      <c r="L101" s="10">
        <v>96</v>
      </c>
      <c r="M101" s="10">
        <v>20</v>
      </c>
      <c r="N101" s="10">
        <v>7</v>
      </c>
      <c r="O101" s="11">
        <f>SUM(D101:N101)</f>
        <v>976</v>
      </c>
    </row>
    <row r="102" spans="1:15" ht="101.25" customHeight="1">
      <c r="A102" s="83"/>
      <c r="B102" s="16" t="s">
        <v>92</v>
      </c>
      <c r="C102" s="84"/>
      <c r="D102" s="14">
        <f>D101*0.5-1.5</f>
        <v>20</v>
      </c>
      <c r="E102" s="14">
        <f>E101*0.5-319.5</f>
        <v>20</v>
      </c>
      <c r="F102" s="14">
        <f>F101*0.5-4</f>
        <v>20</v>
      </c>
      <c r="G102" s="14">
        <f aca="true" t="shared" si="29" ref="G102:N102">G101*0.5</f>
        <v>5</v>
      </c>
      <c r="H102" s="14">
        <f t="shared" si="29"/>
        <v>5</v>
      </c>
      <c r="I102" s="14">
        <f t="shared" si="29"/>
        <v>5</v>
      </c>
      <c r="J102" s="14">
        <f t="shared" si="29"/>
        <v>2.5</v>
      </c>
      <c r="K102" s="14">
        <f>K101*0.5-4</f>
        <v>20</v>
      </c>
      <c r="L102" s="14">
        <f>L101*0.5-28</f>
        <v>20</v>
      </c>
      <c r="M102" s="14">
        <f t="shared" si="29"/>
        <v>10</v>
      </c>
      <c r="N102" s="14">
        <f t="shared" si="29"/>
        <v>3.5</v>
      </c>
      <c r="O102" s="46">
        <f>SUM(D102:N102)/11</f>
        <v>11.909090909090908</v>
      </c>
    </row>
    <row r="103" spans="1:15" ht="81.75" customHeight="1">
      <c r="A103" s="83" t="s">
        <v>93</v>
      </c>
      <c r="B103" s="16" t="s">
        <v>94</v>
      </c>
      <c r="C103" s="84" t="s">
        <v>95</v>
      </c>
      <c r="D103" s="10">
        <v>69</v>
      </c>
      <c r="E103" s="10">
        <v>100</v>
      </c>
      <c r="F103" s="10">
        <v>0</v>
      </c>
      <c r="G103" s="10">
        <v>5</v>
      </c>
      <c r="H103" s="10">
        <v>64</v>
      </c>
      <c r="I103" s="10">
        <v>0</v>
      </c>
      <c r="J103" s="10">
        <v>2</v>
      </c>
      <c r="K103" s="10">
        <v>35</v>
      </c>
      <c r="L103" s="10">
        <v>67</v>
      </c>
      <c r="M103" s="10">
        <v>10</v>
      </c>
      <c r="N103" s="10">
        <v>7</v>
      </c>
      <c r="O103" s="11">
        <f>SUM(D103:N103)</f>
        <v>359</v>
      </c>
    </row>
    <row r="104" spans="1:15" ht="95.25" customHeight="1">
      <c r="A104" s="83"/>
      <c r="B104" s="16" t="s">
        <v>96</v>
      </c>
      <c r="C104" s="84"/>
      <c r="D104" s="14">
        <f>D103*0.5-19.5</f>
        <v>15</v>
      </c>
      <c r="E104" s="14">
        <f>E103*0.5-35</f>
        <v>15</v>
      </c>
      <c r="F104" s="14">
        <f aca="true" t="shared" si="30" ref="F104:N104">F103*0.5</f>
        <v>0</v>
      </c>
      <c r="G104" s="14">
        <f t="shared" si="30"/>
        <v>2.5</v>
      </c>
      <c r="H104" s="14">
        <f>H103*0.5-17</f>
        <v>15</v>
      </c>
      <c r="I104" s="14">
        <f t="shared" si="30"/>
        <v>0</v>
      </c>
      <c r="J104" s="14">
        <f t="shared" si="30"/>
        <v>1</v>
      </c>
      <c r="K104" s="14">
        <f>K103*0.5-2.5</f>
        <v>15</v>
      </c>
      <c r="L104" s="14">
        <f>L103*0.5-18.5</f>
        <v>15</v>
      </c>
      <c r="M104" s="14">
        <f t="shared" si="30"/>
        <v>5</v>
      </c>
      <c r="N104" s="14">
        <f t="shared" si="30"/>
        <v>3.5</v>
      </c>
      <c r="O104" s="15">
        <f>SUM(D104:N104)/11</f>
        <v>7.909090909090909</v>
      </c>
    </row>
    <row r="105" spans="1:15" ht="48" customHeight="1">
      <c r="A105" s="83" t="s">
        <v>97</v>
      </c>
      <c r="B105" s="9" t="s">
        <v>98</v>
      </c>
      <c r="C105" s="88" t="s">
        <v>1</v>
      </c>
      <c r="D105" s="10">
        <v>10</v>
      </c>
      <c r="E105" s="10">
        <v>12</v>
      </c>
      <c r="F105" s="10">
        <v>0</v>
      </c>
      <c r="G105" s="10">
        <v>0</v>
      </c>
      <c r="H105" s="10">
        <v>1</v>
      </c>
      <c r="I105" s="10">
        <v>0</v>
      </c>
      <c r="J105" s="10">
        <v>0</v>
      </c>
      <c r="K105" s="10">
        <v>2</v>
      </c>
      <c r="L105" s="10">
        <v>0</v>
      </c>
      <c r="M105" s="10">
        <v>0</v>
      </c>
      <c r="N105" s="10">
        <v>0</v>
      </c>
      <c r="O105" s="11">
        <f>SUM(D105:N105)</f>
        <v>25</v>
      </c>
    </row>
    <row r="106" spans="1:15" ht="150" customHeight="1" thickBot="1">
      <c r="A106" s="113"/>
      <c r="B106" s="48" t="s">
        <v>99</v>
      </c>
      <c r="C106" s="114"/>
      <c r="D106" s="51">
        <f>D105*1</f>
        <v>10</v>
      </c>
      <c r="E106" s="51">
        <f>E105*1-2</f>
        <v>10</v>
      </c>
      <c r="F106" s="51">
        <f aca="true" t="shared" si="31" ref="F106:N106">F105*1</f>
        <v>0</v>
      </c>
      <c r="G106" s="51">
        <f t="shared" si="31"/>
        <v>0</v>
      </c>
      <c r="H106" s="51">
        <f t="shared" si="31"/>
        <v>1</v>
      </c>
      <c r="I106" s="51">
        <f t="shared" si="31"/>
        <v>0</v>
      </c>
      <c r="J106" s="51">
        <f t="shared" si="31"/>
        <v>0</v>
      </c>
      <c r="K106" s="51">
        <f t="shared" si="31"/>
        <v>2</v>
      </c>
      <c r="L106" s="51">
        <f t="shared" si="31"/>
        <v>0</v>
      </c>
      <c r="M106" s="51">
        <f t="shared" si="31"/>
        <v>0</v>
      </c>
      <c r="N106" s="51">
        <f t="shared" si="31"/>
        <v>0</v>
      </c>
      <c r="O106" s="52">
        <f>SUM(D106:N106)/11</f>
        <v>2.090909090909091</v>
      </c>
    </row>
    <row r="107" spans="1:15" ht="57" customHeight="1" thickBot="1">
      <c r="A107" s="20" t="s">
        <v>100</v>
      </c>
      <c r="B107" s="21"/>
      <c r="C107" s="22" t="s">
        <v>124</v>
      </c>
      <c r="D107" s="23">
        <f>D83+D88+D92+D94+D98+D100+D102+D104+D106</f>
        <v>86</v>
      </c>
      <c r="E107" s="23">
        <f aca="true" t="shared" si="32" ref="E107:O107">E83+E88+E92+E94+E98+E100+E102+E104+E106</f>
        <v>90</v>
      </c>
      <c r="F107" s="23">
        <f t="shared" si="32"/>
        <v>64</v>
      </c>
      <c r="G107" s="23">
        <f t="shared" si="32"/>
        <v>37.5</v>
      </c>
      <c r="H107" s="23">
        <f t="shared" si="32"/>
        <v>51</v>
      </c>
      <c r="I107" s="23">
        <f t="shared" si="32"/>
        <v>24</v>
      </c>
      <c r="J107" s="23">
        <f t="shared" si="32"/>
        <v>37.5</v>
      </c>
      <c r="K107" s="23">
        <f t="shared" si="32"/>
        <v>64</v>
      </c>
      <c r="L107" s="23">
        <f t="shared" si="32"/>
        <v>82</v>
      </c>
      <c r="M107" s="23">
        <f t="shared" si="32"/>
        <v>30</v>
      </c>
      <c r="N107" s="23">
        <f t="shared" si="32"/>
        <v>22</v>
      </c>
      <c r="O107" s="69">
        <f t="shared" si="32"/>
        <v>53.93939393939394</v>
      </c>
    </row>
    <row r="108" spans="1:15" ht="45" customHeight="1" thickBot="1">
      <c r="A108" s="70" t="s">
        <v>101</v>
      </c>
      <c r="B108" s="71"/>
      <c r="C108" s="72" t="s">
        <v>125</v>
      </c>
      <c r="D108" s="73">
        <f aca="true" t="shared" si="33" ref="D108:O108">D13+D31+D41+D63+D81+D107</f>
        <v>203.5</v>
      </c>
      <c r="E108" s="73">
        <f t="shared" si="33"/>
        <v>210</v>
      </c>
      <c r="F108" s="73">
        <f t="shared" si="33"/>
        <v>176</v>
      </c>
      <c r="G108" s="73">
        <f t="shared" si="33"/>
        <v>117.5</v>
      </c>
      <c r="H108" s="73">
        <f t="shared" si="33"/>
        <v>115.5</v>
      </c>
      <c r="I108" s="73">
        <f t="shared" si="33"/>
        <v>114</v>
      </c>
      <c r="J108" s="73">
        <f t="shared" si="33"/>
        <v>108</v>
      </c>
      <c r="K108" s="73">
        <f t="shared" si="33"/>
        <v>148</v>
      </c>
      <c r="L108" s="73">
        <f t="shared" si="33"/>
        <v>147</v>
      </c>
      <c r="M108" s="73">
        <f t="shared" si="33"/>
        <v>77</v>
      </c>
      <c r="N108" s="73">
        <f t="shared" si="33"/>
        <v>67.5</v>
      </c>
      <c r="O108" s="74">
        <f t="shared" si="33"/>
        <v>137.37373737373736</v>
      </c>
    </row>
    <row r="109" spans="1:15" ht="23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ht="23.25">
      <c r="A110" s="76" t="s">
        <v>150</v>
      </c>
      <c r="B110" s="76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</sheetData>
  <sheetProtection/>
  <mergeCells count="57">
    <mergeCell ref="A55:A58"/>
    <mergeCell ref="C55:C58"/>
    <mergeCell ref="A59:A62"/>
    <mergeCell ref="C59:C62"/>
    <mergeCell ref="A47:A50"/>
    <mergeCell ref="A103:A104"/>
    <mergeCell ref="C103:C104"/>
    <mergeCell ref="A93:A94"/>
    <mergeCell ref="C93:C94"/>
    <mergeCell ref="C47:C50"/>
    <mergeCell ref="A105:A106"/>
    <mergeCell ref="C105:C106"/>
    <mergeCell ref="C83:C84"/>
    <mergeCell ref="A83:A84"/>
    <mergeCell ref="A95:A98"/>
    <mergeCell ref="C95:C98"/>
    <mergeCell ref="A101:A102"/>
    <mergeCell ref="C101:C102"/>
    <mergeCell ref="A85:A88"/>
    <mergeCell ref="C85:C88"/>
    <mergeCell ref="A69:A72"/>
    <mergeCell ref="C69:C72"/>
    <mergeCell ref="C73:C75"/>
    <mergeCell ref="A82:O82"/>
    <mergeCell ref="A33:A36"/>
    <mergeCell ref="C33:C36"/>
    <mergeCell ref="A52:A54"/>
    <mergeCell ref="C52:C54"/>
    <mergeCell ref="A73:A75"/>
    <mergeCell ref="A65:A68"/>
    <mergeCell ref="C9:C12"/>
    <mergeCell ref="A15:A18"/>
    <mergeCell ref="C15:C18"/>
    <mergeCell ref="A19:A22"/>
    <mergeCell ref="C19:C22"/>
    <mergeCell ref="A23:A26"/>
    <mergeCell ref="C23:C26"/>
    <mergeCell ref="A2:O2"/>
    <mergeCell ref="A4:O4"/>
    <mergeCell ref="A14:O14"/>
    <mergeCell ref="A32:O32"/>
    <mergeCell ref="A42:O42"/>
    <mergeCell ref="A64:O64"/>
    <mergeCell ref="A3:C3"/>
    <mergeCell ref="A5:A8"/>
    <mergeCell ref="C5:C8"/>
    <mergeCell ref="A9:A12"/>
    <mergeCell ref="A77:A79"/>
    <mergeCell ref="C77:C79"/>
    <mergeCell ref="A27:A28"/>
    <mergeCell ref="C27:C28"/>
    <mergeCell ref="A37:A38"/>
    <mergeCell ref="C37:C38"/>
    <mergeCell ref="A31:B31"/>
    <mergeCell ref="C65:C68"/>
    <mergeCell ref="A43:A46"/>
    <mergeCell ref="C43:C46"/>
  </mergeCells>
  <printOptions/>
  <pageMargins left="0.9055118110236221" right="0.31496062992125984" top="0.7480314960629921" bottom="0.2362204724409449" header="0.31496062992125984" footer="0.15748031496062992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Direktor-pk</dc:creator>
  <cp:keywords/>
  <dc:description/>
  <cp:lastModifiedBy>Direktor-pk</cp:lastModifiedBy>
  <cp:lastPrinted>2017-08-28T04:22:19Z</cp:lastPrinted>
  <dcterms:created xsi:type="dcterms:W3CDTF">2016-06-07T21:58:41Z</dcterms:created>
  <dcterms:modified xsi:type="dcterms:W3CDTF">2017-10-02T04:14:18Z</dcterms:modified>
  <cp:category/>
  <cp:version/>
  <cp:contentType/>
  <cp:contentStatus/>
</cp:coreProperties>
</file>